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essicahornsey/Desktop/"/>
    </mc:Choice>
  </mc:AlternateContent>
  <xr:revisionPtr revIDLastSave="0" documentId="13_ncr:1_{A9C54482-B6C5-FB4B-943A-686BB37CD333}" xr6:coauthVersionLast="47" xr6:coauthVersionMax="47" xr10:uidLastSave="{00000000-0000-0000-0000-000000000000}"/>
  <bookViews>
    <workbookView xWindow="60520" yWindow="1240" windowWidth="25240" windowHeight="22280"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benefits'!$A$1:$F$40</definedName>
    <definedName name="_xlnm.Print_Area" localSheetId="2">Hospitality!$A$1:$E$32</definedName>
    <definedName name="_xlnm.Print_Area" localSheetId="0">'Summary and sign-off'!$A$1:$F$23</definedName>
    <definedName name="_xlnm.Print_Area" localSheetId="1">Travel!$A$1:$E$152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 l="1"/>
  <c r="C25" i="3"/>
  <c r="C25" i="2"/>
  <c r="C131" i="1"/>
  <c r="C141" i="1"/>
  <c r="C18" i="1"/>
  <c r="B6" i="13" l="1"/>
  <c r="E60" i="13"/>
  <c r="C60" i="13"/>
  <c r="C31" i="4"/>
  <c r="C30" i="4"/>
  <c r="B60" i="13" l="1"/>
  <c r="B59" i="13"/>
  <c r="D59" i="13"/>
  <c r="B58" i="13"/>
  <c r="D58" i="13"/>
  <c r="D57" i="13"/>
  <c r="B57" i="13"/>
  <c r="D56" i="13"/>
  <c r="B56" i="13"/>
  <c r="D55" i="13"/>
  <c r="B55" i="13"/>
  <c r="B2" i="4"/>
  <c r="B3" i="4"/>
  <c r="B2" i="3"/>
  <c r="B3" i="3"/>
  <c r="B2" i="2"/>
  <c r="B3" i="2"/>
  <c r="B2" i="1"/>
  <c r="B3" i="1"/>
  <c r="F58" i="13" l="1"/>
  <c r="D25" i="2" s="1"/>
  <c r="F60" i="13"/>
  <c r="E29" i="4" s="1"/>
  <c r="F59" i="13"/>
  <c r="D25" i="3" s="1"/>
  <c r="F57" i="13"/>
  <c r="D141" i="1" s="1"/>
  <c r="F56" i="13"/>
  <c r="D131" i="1" s="1"/>
  <c r="F55" i="13"/>
  <c r="D18" i="1" s="1"/>
  <c r="C13" i="13"/>
  <c r="C12" i="13"/>
  <c r="C11" i="13"/>
  <c r="C16" i="13" l="1"/>
  <c r="C17" i="13"/>
  <c r="B5" i="4" l="1"/>
  <c r="B4" i="4"/>
  <c r="B5" i="3"/>
  <c r="B4" i="3"/>
  <c r="B5" i="2"/>
  <c r="B4" i="2"/>
  <c r="B5" i="1"/>
  <c r="B4" i="1"/>
  <c r="C15" i="13" l="1"/>
  <c r="F12" i="13" l="1"/>
  <c r="C29" i="4"/>
  <c r="F11" i="13" s="1"/>
  <c r="F13" i="13" l="1"/>
  <c r="B141" i="1"/>
  <c r="B17" i="13" s="1"/>
  <c r="B131" i="1"/>
  <c r="B16" i="13" s="1"/>
  <c r="B18" i="1"/>
  <c r="B15" i="13" s="1"/>
  <c r="B25" i="3" l="1"/>
  <c r="B13" i="13" s="1"/>
  <c r="B25" i="2"/>
  <c r="B12" i="13" s="1"/>
  <c r="B11" i="13" l="1"/>
  <c r="B1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<sst xmlns="http://schemas.openxmlformats.org/spreadsheetml/2006/main" count="606" uniqueCount="219">
  <si>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</si>
  <si>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</si>
  <si>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</si>
  <si>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</si>
  <si>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</si>
  <si>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</si>
  <si>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</si>
  <si>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</si>
  <si>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</si>
  <si>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</si>
  <si>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</si>
  <si>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</si>
  <si>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</si>
  <si>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</si>
  <si>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</si>
  <si>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</si>
  <si>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</si>
  <si>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</si>
  <si>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</si>
  <si>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</si>
  <si>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</si>
  <si>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</si>
  <si>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</si>
  <si>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</si>
  <si>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</si>
  <si>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</si>
  <si>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</si>
  <si>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</si>
  <si>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</si>
  <si>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</si>
  <si>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</si>
  <si>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</si>
  <si>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</si>
  <si>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</si>
  <si>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</si>
  <si>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</si>
  <si>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</si>
  <si>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</si>
  <si>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</si>
  <si>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</si>
  <si>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</si>
  <si>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</si>
  <si>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</si>
  <si>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</si>
  <si>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</si>
  <si>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</si>
  <si>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</si>
  <si>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</si>
  <si>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</si>
  <si>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</si>
  <si>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</si>
  <si>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</si>
  <si>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</si>
  <si>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</si>
  <si>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</si>
  <si>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</si>
  <si>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</si>
  <si>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</si>
  <si>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</si>
  <si>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</si>
  <si>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</si>
  <si>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</si>
  <si>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</si>
  <si>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</si>
  <si>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</si>
  <si>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</si>
  <si>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</si>
  <si>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</si>
  <si>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</si>
  <si>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</si>
  <si>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</si>
  <si>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</si>
  <si>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</si>
  <si>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</si>
  <si>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</si>
  <si>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</si>
  <si>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</si>
  <si>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</si>
  <si>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</si>
  <si>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</si>
  <si>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</si>
  <si>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</si>
  <si>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</si>
  <si>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</si>
  <si>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</si>
  <si>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</si>
  <si>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</si>
  <si>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</si>
  <si>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</si>
  <si>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</si>
  <si>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</si>
  <si>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</si>
  <si>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</si>
  <si>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</si>
  <si>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</si>
  <si>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</si>
  <si>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</si>
  <si>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</si>
  <si>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</si>
  <si>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</si>
  <si>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</si>
  <si>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</si>
  <si>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</si>
  <si>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</si>
  <si>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</si>
  <si>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</si>
  <si>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</si>
  <si>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</si>
  <si>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</si>
  <si>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</si>
  <si>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</si>
  <si>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</si>
  <si>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</si>
  <si>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</si>
  <si>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</si>
  <si>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</si>
  <si>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</si>
  <si>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</si>
  <si>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</si>
  <si>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</si>
  <si>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</si>
  <si>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</si>
  <si>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Pūkenga - New Zealand Institute of Skills and Technology</t>
  </si>
  <si>
    <t>Peter Winder</t>
  </si>
  <si>
    <t>Christchurch</t>
  </si>
  <si>
    <t>Rental car</t>
  </si>
  <si>
    <t>Airfares</t>
  </si>
  <si>
    <t>Blues Rugby</t>
  </si>
  <si>
    <t>PWC</t>
  </si>
  <si>
    <t>Dinner event - networking</t>
  </si>
  <si>
    <t>4 x Tea cups - PM's trade delegation to China</t>
  </si>
  <si>
    <t>JJL Overseas Education Consulting &amp; Service Co</t>
  </si>
  <si>
    <t xml:space="preserve">Tickets to Blues rugby </t>
  </si>
  <si>
    <t>25 June 2023 - 1 July 2023</t>
  </si>
  <si>
    <t>Wellington</t>
  </si>
  <si>
    <t>Internal workshop</t>
  </si>
  <si>
    <t>Council meeting</t>
  </si>
  <si>
    <t>Hotel</t>
  </si>
  <si>
    <t>Hamilton</t>
  </si>
  <si>
    <t>Meals</t>
  </si>
  <si>
    <t>20 July 2022 - 22 July 2022</t>
  </si>
  <si>
    <t>Taxis</t>
  </si>
  <si>
    <t>Parking</t>
  </si>
  <si>
    <t>RoVE Programme Board, Minister meeting and other WLG stakeholder meetings - trip extended by a day due to adverse weather</t>
  </si>
  <si>
    <t>Workshop with network CEs</t>
  </si>
  <si>
    <t>2 August 2022 - 3 August 2022</t>
  </si>
  <si>
    <t>Select Committee, Minister meeting, TEC meeting, internal meetings</t>
  </si>
  <si>
    <t>15 August 2022 - 1 September 2022</t>
  </si>
  <si>
    <t>Organisation Consultation meeting staff across the country</t>
  </si>
  <si>
    <t>Invercargill, Dunedin, Christchurch, Whangarei, Hamilton, Tauranga, Nelson, New Plymouth, Palmerston North, Wellington, Napier</t>
  </si>
  <si>
    <t>Pōwhiri and meeting with NZQA</t>
  </si>
  <si>
    <t>10 October 2022 - 11 October 2022</t>
  </si>
  <si>
    <t>Council workshop and meeting</t>
  </si>
  <si>
    <t>Hotels</t>
  </si>
  <si>
    <t>18/10/2022 - 19 October 2022</t>
  </si>
  <si>
    <t>Workshop with network CEs and CFOs and TPP welcome into Te Pūkenga</t>
  </si>
  <si>
    <t>Wellington and Greymouth</t>
  </si>
  <si>
    <t>26 October 2022 - 27 October 2022</t>
  </si>
  <si>
    <t>RoVE Programme Board and internal meetings with WLG staff</t>
  </si>
  <si>
    <t>31 October 2022 - 2 November 2022</t>
  </si>
  <si>
    <t>UCOL and EIT welcome into Te Pūkenga and Iwi Chairs Forum</t>
  </si>
  <si>
    <t>Meals including lunch for four staff</t>
  </si>
  <si>
    <t>Meals including one breakfast for three staff</t>
  </si>
  <si>
    <t>Palmerston North, Napier and Taupo</t>
  </si>
  <si>
    <t>Meeting with iwi at Waitangi</t>
  </si>
  <si>
    <t>Waitangi</t>
  </si>
  <si>
    <t>Wellington (AKL airport)</t>
  </si>
  <si>
    <t>Waitangi (AKL airport)</t>
  </si>
  <si>
    <t>Programme Business Case Briefing</t>
  </si>
  <si>
    <t>23 November 2022 - 25 November 2022</t>
  </si>
  <si>
    <t>Wellington, Christchurch, Invercargill</t>
  </si>
  <si>
    <t>Wellington, Christchurch, Invercargill (AKL airport)</t>
  </si>
  <si>
    <t>Meeting with Minister, RoVE Programme Board, ENZ Meeting, CATE Conference speech, SIT welcome to Te Pūkenga</t>
  </si>
  <si>
    <t>28 November 2022 - 30 November 2022</t>
  </si>
  <si>
    <t>Meals - including dinner for 10 Council members/ELT</t>
  </si>
  <si>
    <t xml:space="preserve">Wellington </t>
  </si>
  <si>
    <t>Council meeting and two day workshop</t>
  </si>
  <si>
    <t xml:space="preserve">Meals - including dinner for Council members and Executive Leadership team for 10 </t>
  </si>
  <si>
    <t>14 December 2022 - 15 December 2022</t>
  </si>
  <si>
    <t>RoVE Programme Board and ENZ Board meeting attendance</t>
  </si>
  <si>
    <t>Pōwhiri and internal discussions</t>
  </si>
  <si>
    <t>Meeting with iwi</t>
  </si>
  <si>
    <t>Christchurch (AKL airport)</t>
  </si>
  <si>
    <t>Executive Leadership Team away days</t>
  </si>
  <si>
    <t>Auckland</t>
  </si>
  <si>
    <t>Meals for 11 people</t>
  </si>
  <si>
    <t>Meals for 12 people</t>
  </si>
  <si>
    <t>WBL welcome into Te Pūkenga and meeting with TEC</t>
  </si>
  <si>
    <t>Napier</t>
  </si>
  <si>
    <t>Visit to Napier campus after cyclone</t>
  </si>
  <si>
    <t>Meeting with Minister</t>
  </si>
  <si>
    <t>Napier (AKL airport)</t>
  </si>
  <si>
    <t>Visit to Napier with Minister</t>
  </si>
  <si>
    <t>Palmerston North</t>
  </si>
  <si>
    <t>Palmerston North/Napier</t>
  </si>
  <si>
    <t>30 March 2023 - 31 March 2023</t>
  </si>
  <si>
    <t>Select Committee appearance</t>
  </si>
  <si>
    <t>17 April 2023 - 18 April 2023</t>
  </si>
  <si>
    <t>Meals for 15 people</t>
  </si>
  <si>
    <t>Meeting with TEC</t>
  </si>
  <si>
    <t>16 May 2023 - 18 May 2023</t>
  </si>
  <si>
    <t>Christchurch, Nelson, Wellington</t>
  </si>
  <si>
    <t>RoVE Programme Board and TEC meeting</t>
  </si>
  <si>
    <t>RoVE Gateway meeting and Council committee meeting</t>
  </si>
  <si>
    <t>RoVE Programme Board, Minister meeting and union meeting</t>
  </si>
  <si>
    <t>Te Pūkenga Leaders Hui</t>
  </si>
  <si>
    <t>Internal meeting with Wellington staff</t>
  </si>
  <si>
    <t>1 July 2022 - 30 June 2023</t>
  </si>
  <si>
    <t>Travel fees for the year</t>
  </si>
  <si>
    <t>Prime Minister Trade delegation to China - to and from the plane leaving NZ</t>
  </si>
  <si>
    <t>Future of Tertiary Education in Auckland meeting hosted by TEC</t>
  </si>
  <si>
    <t>Phone and Data costs</t>
  </si>
  <si>
    <t>Phone and data costs</t>
  </si>
  <si>
    <t>Recruiting key staff - interviews</t>
  </si>
  <si>
    <t>Recruitment of key staff - Interviews, TEC meeting, working dinner</t>
  </si>
  <si>
    <t>Meeting with RSLG Chairs, MoE and TEC meeting and recruitment of key staff - interviews</t>
  </si>
  <si>
    <t>Recruitment of key staff - Interviews</t>
  </si>
  <si>
    <t>Consultation with staff and budget finalisation</t>
  </si>
  <si>
    <t>Chief Financial Officer, Chairperson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</si>
</sst>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44" fontId="19" fillId="0" borderId="0" applyFont="0" applyFill="0" applyBorder="0" applyAlignment="0" applyProtection="0"/>
  </cellStyleXfs>
  <cellXfs count="134">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4"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44"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4"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8" fontId="0" fillId="0" borderId="0" xfId="0" applyNumberFormat="1" applyAlignment="1">
      <alignment wrapText="1"/>
    </xf>
    <xf numFmtId="8" fontId="15" fillId="3" borderId="0" xfId="0" applyNumberFormat="1" applyFont="1" applyFill="1" applyAlignment="1">
      <alignment vertical="center"/>
    </xf>
    <xf numFmtId="8" fontId="17" fillId="0" borderId="4" xfId="1" applyNumberFormat="1" applyFont="1" applyFill="1" applyBorder="1" applyAlignment="1" applyProtection="1">
      <alignment vertical="center" wrapText="1" readingOrder="1"/>
    </xf>
    <xf numFmtId="8" fontId="17" fillId="0" borderId="0" xfId="1" applyNumberFormat="1" applyFont="1" applyFill="1" applyBorder="1" applyAlignment="1" applyProtection="1">
      <alignment vertical="center" wrapText="1" readingOrder="1"/>
    </xf>
    <xf numFmtId="8" fontId="24" fillId="0" borderId="4" xfId="1" applyNumberFormat="1" applyFont="1" applyFill="1" applyBorder="1" applyAlignment="1" applyProtection="1">
      <alignment vertical="center" wrapText="1" readingOrder="1"/>
    </xf>
    <xf numFmtId="8"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8"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44" fontId="14" fillId="3" borderId="0" xfId="1" applyFont="1" applyFill="1" applyBorder="1" applyAlignment="1" applyProtection="1">
      <alignment horizontal="center" vertical="center" wrapText="1" readingOrder="1"/>
    </xf>
    <xf numFmtId="44"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44"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5" fontId="11" fillId="9" borderId="3" xfId="0" applyNumberFormat="1" applyFont="1" applyFill="1" applyBorder="1" applyAlignment="1" applyProtection="1">
      <alignment vertical="center"/>
      <protection locked="0"/>
    </xf>
    <xf numFmtId="8"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5"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8" fontId="11" fillId="9" borderId="4" xfId="0" applyNumberFormat="1" applyFont="1" applyFill="1" applyBorder="1" applyAlignment="1" applyProtection="1">
      <alignment horizontal="right" vertical="center" wrapText="1"/>
      <protection locked="0"/>
    </xf>
    <xf numFmtId="165" fontId="11" fillId="9" borderId="7" xfId="0" applyNumberFormat="1" applyFont="1" applyFill="1" applyBorder="1" applyAlignment="1" applyProtection="1">
      <alignment vertical="center" wrapText="1"/>
      <protection locked="0"/>
    </xf>
    <xf numFmtId="8"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5" fontId="11" fillId="3" borderId="3" xfId="0" applyNumberFormat="1" applyFont="1" applyFill="1" applyBorder="1" applyAlignment="1" applyProtection="1">
      <alignment vertical="center"/>
      <protection locked="0"/>
    </xf>
    <xf numFmtId="8"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4"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4" fontId="27" fillId="3" borderId="0" xfId="0" applyNumberFormat="1" applyFont="1" applyFill="1" applyAlignment="1">
      <alignment horizontal="center" vertical="center" wrapText="1"/>
    </xf>
    <xf numFmtId="165" fontId="11" fillId="10" borderId="3" xfId="0" applyNumberFormat="1" applyFont="1" applyFill="1" applyBorder="1" applyAlignment="1" applyProtection="1">
      <alignment vertical="center"/>
      <protection locked="0"/>
    </xf>
    <xf numFmtId="8"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5"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8"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5" fontId="11" fillId="10" borderId="3" xfId="0" applyNumberFormat="1" applyFont="1" applyFill="1" applyBorder="1" applyAlignment="1" applyProtection="1">
      <alignment horizontal="right" vertical="center"/>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5" fontId="28" fillId="10" borderId="2" xfId="0" applyNumberFormat="1" applyFont="1" applyFill="1" applyBorder="1" applyAlignment="1" applyProtection="1">
      <alignment horizontal="left" vertical="center" wrapText="1" readingOrder="1"/>
      <protection locked="0"/>
    </xf>
    <xf numFmtId="165"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A9" sqref="A9:F9"/>
    </sheetView>
  </sheetViews>
  <sheetFormatPr baseColWidth="10" defaultColWidth="0" defaultRowHeight="13" zeroHeight="1" x14ac:dyDescent="0.15"/>
  <cols>
    <col min="1" max="1" width="35.6640625" customWidth="1"/>
    <col min="2" max="2" width="21.5" customWidth="1"/>
    <col min="3" max="3" width="33.5" customWidth="1"/>
    <col min="4" max="4" width="4.5" customWidth="1"/>
    <col min="5" max="5" width="29" customWidth="1"/>
    <col min="6" max="6" width="19" customWidth="1"/>
    <col min="7" max="7" width="42" customWidth="1"/>
    <col min="8" max="11" width="9.1640625" hidden="1" customWidth="1"/>
    <col min="12" max="16384" width="9.1640625" hidden="1"/>
  </cols>
  <sheetData>
    <row r="1" spans="1:11" ht="26.25" customHeight="1" x14ac:dyDescent="0.15">
      <c r="A1" s="116" t="s">
        <v>2</v>
      </c>
      <c r="B1" s="116"/>
      <c r="C1" s="116"/>
      <c r="D1" s="116"/>
      <c r="E1" s="116"/>
      <c r="F1" s="116"/>
      <c r="G1" s="17"/>
      <c r="H1" s="17"/>
      <c r="I1" s="17"/>
      <c r="J1" s="17"/>
      <c r="K1" s="17"/>
    </row>
    <row r="2" spans="1:11" ht="21" customHeight="1" x14ac:dyDescent="0.15">
      <c r="A2" s="3" t="s">
        <v>3</v>
      </c>
      <c r="B2" s="117" t="s">
        <v>122</v>
      </c>
      <c r="C2" s="117"/>
      <c r="D2" s="117"/>
      <c r="E2" s="117"/>
      <c r="F2" s="117"/>
      <c r="G2" s="17"/>
      <c r="H2" s="17"/>
      <c r="I2" s="17"/>
      <c r="J2" s="17"/>
      <c r="K2" s="17"/>
    </row>
    <row r="3" spans="1:11" ht="17" x14ac:dyDescent="0.15">
      <c r="A3" s="3" t="s">
        <v>4</v>
      </c>
      <c r="B3" s="117" t="s">
        <v>123</v>
      </c>
      <c r="C3" s="117"/>
      <c r="D3" s="117"/>
      <c r="E3" s="117"/>
      <c r="F3" s="117"/>
      <c r="G3" s="17"/>
      <c r="H3" s="17"/>
      <c r="I3" s="17"/>
      <c r="J3" s="17"/>
      <c r="K3" s="17"/>
    </row>
    <row r="4" spans="1:11" ht="21" customHeight="1" x14ac:dyDescent="0.15">
      <c r="A4" s="3" t="s">
        <v>5</v>
      </c>
      <c r="B4" s="118">
        <v>44750</v>
      </c>
      <c r="C4" s="118"/>
      <c r="D4" s="118"/>
      <c r="E4" s="118"/>
      <c r="F4" s="118"/>
      <c r="G4" s="17"/>
      <c r="H4" s="17"/>
      <c r="I4" s="17"/>
      <c r="J4" s="17"/>
      <c r="K4" s="17"/>
    </row>
    <row r="5" spans="1:11" ht="21" customHeight="1" x14ac:dyDescent="0.15">
      <c r="A5" s="3" t="s">
        <v>6</v>
      </c>
      <c r="B5" s="118">
        <v>45107</v>
      </c>
      <c r="C5" s="118"/>
      <c r="D5" s="118"/>
      <c r="E5" s="118"/>
      <c r="F5" s="118"/>
      <c r="G5" s="17"/>
      <c r="H5" s="17"/>
      <c r="I5" s="17"/>
      <c r="J5" s="17"/>
      <c r="K5" s="17"/>
    </row>
    <row r="6" spans="1:11" ht="21" customHeight="1" x14ac:dyDescent="0.15">
      <c r="A6" s="3" t="s">
        <v>7</v>
      </c>
      <c r="B6" s="115" t="str">
        <f>IF(AND(Travel!B7&lt;&gt;A30,Hospitality!B7&lt;&gt;A30,'All other expenses'!B7&lt;&gt;A30,'Gifts and benefits'!B7&lt;&gt;A30),A31,IF(AND(Travel!B7=A30,Hospitality!B7=A30,'All other expenses'!B7=A30,'Gifts and benefits'!B7=A30),A33,A32))</f>
        <v>Data and totals checked on all sheets</v>
      </c>
      <c r="C6" s="115"/>
      <c r="D6" s="115"/>
      <c r="E6" s="115"/>
      <c r="F6" s="115"/>
      <c r="G6" s="23"/>
      <c r="H6" s="17"/>
      <c r="I6" s="17"/>
      <c r="J6" s="17"/>
      <c r="K6" s="17"/>
    </row>
    <row r="7" spans="1:11" ht="34" x14ac:dyDescent="0.15">
      <c r="A7" s="3" t="s">
        <v>8</v>
      </c>
      <c r="B7" s="114" t="s">
        <v>41</v>
      </c>
      <c r="C7" s="114"/>
      <c r="D7" s="114"/>
      <c r="E7" s="114"/>
      <c r="F7" s="114"/>
      <c r="G7" s="23"/>
      <c r="H7" s="17"/>
      <c r="I7" s="17"/>
      <c r="J7" s="17"/>
      <c r="K7" s="17"/>
    </row>
    <row r="8" spans="1:11" ht="25.5" customHeight="1" x14ac:dyDescent="0.15">
      <c r="A8" s="3" t="s">
        <v>10</v>
      </c>
      <c r="B8" s="114" t="s">
        <v>218</v>
      </c>
      <c r="C8" s="114"/>
      <c r="D8" s="114"/>
      <c r="E8" s="114"/>
      <c r="F8" s="114"/>
      <c r="G8" s="23"/>
      <c r="H8" s="17"/>
      <c r="I8" s="17"/>
      <c r="J8" s="17"/>
      <c r="K8" s="17"/>
    </row>
    <row r="9" spans="1:11" ht="66.75" customHeight="1" x14ac:dyDescent="0.15">
      <c r="A9" s="113" t="s">
        <v>12</v>
      </c>
      <c r="B9" s="113"/>
      <c r="C9" s="113"/>
      <c r="D9" s="113"/>
      <c r="E9" s="113"/>
      <c r="F9" s="113"/>
      <c r="G9" s="23"/>
      <c r="H9" s="17"/>
      <c r="I9" s="17"/>
      <c r="J9" s="17"/>
      <c r="K9" s="17"/>
    </row>
    <row r="10" spans="1:11" s="77" customFormat="1" ht="36" customHeight="1" x14ac:dyDescent="0.15">
      <c r="A10" s="71" t="s">
        <v>13</v>
      </c>
      <c r="B10" s="72" t="s">
        <v>14</v>
      </c>
      <c r="C10" s="72" t="s">
        <v>15</v>
      </c>
      <c r="D10" s="73"/>
      <c r="E10" s="74" t="s">
        <v>1</v>
      </c>
      <c r="F10" s="75" t="s">
        <v>16</v>
      </c>
      <c r="G10" s="76"/>
      <c r="H10" s="76"/>
      <c r="I10" s="76"/>
      <c r="J10" s="76"/>
      <c r="K10" s="76"/>
    </row>
    <row r="11" spans="1:11" ht="27.75" customHeight="1" x14ac:dyDescent="0.2">
      <c r="A11" s="8" t="s">
        <v>17</v>
      </c>
      <c r="B11" s="45">
        <f>B15+B16+B17</f>
        <v>44084.860000000015</v>
      </c>
      <c r="C11" s="51" t="str">
        <f>IF(Travel!B6="",A34,Travel!B6)</f>
        <v>Figures include GST (where applicable)</v>
      </c>
      <c r="D11" s="6"/>
      <c r="E11" s="8" t="s">
        <v>18</v>
      </c>
      <c r="F11" s="33">
        <f>'Gifts and benefits'!C29</f>
        <v>4</v>
      </c>
      <c r="G11" s="29"/>
      <c r="H11" s="29"/>
      <c r="I11" s="29"/>
      <c r="J11" s="29"/>
      <c r="K11" s="29"/>
    </row>
    <row r="12" spans="1:11" ht="27.75" customHeight="1" x14ac:dyDescent="0.2">
      <c r="A12" s="8" t="s">
        <v>0</v>
      </c>
      <c r="B12" s="45">
        <f>Hospitality!B25</f>
        <v>0</v>
      </c>
      <c r="C12" s="51" t="str">
        <f>IF(Hospitality!B6="",A34,Hospitality!B6)</f>
        <v>Not yet indicated</v>
      </c>
      <c r="D12" s="6"/>
      <c r="E12" s="8" t="s">
        <v>19</v>
      </c>
      <c r="F12" s="33">
        <f>'Gifts and benefits'!C30</f>
        <v>2</v>
      </c>
      <c r="G12" s="29"/>
      <c r="H12" s="29"/>
      <c r="I12" s="29"/>
      <c r="J12" s="29"/>
      <c r="K12" s="29"/>
    </row>
    <row r="13" spans="1:11" ht="27.75" customHeight="1" x14ac:dyDescent="0.15">
      <c r="A13" s="8" t="s">
        <v>20</v>
      </c>
      <c r="B13" s="45">
        <f>'All other expenses'!B25</f>
        <v>114.51</v>
      </c>
      <c r="C13" s="51" t="str">
        <f>IF('All other expenses'!B6="",A34,'All other expenses'!B6)</f>
        <v>Figures exclude GST</v>
      </c>
      <c r="D13" s="6"/>
      <c r="E13" s="8" t="s">
        <v>21</v>
      </c>
      <c r="F13" s="33">
        <f>'Gifts and benefits'!C31</f>
        <v>2</v>
      </c>
      <c r="G13" s="17"/>
      <c r="H13" s="17"/>
      <c r="I13" s="17"/>
      <c r="J13" s="17"/>
      <c r="K13" s="17"/>
    </row>
    <row r="14" spans="1:11" ht="12.75" customHeight="1" x14ac:dyDescent="0.15">
      <c r="A14" s="7"/>
      <c r="B14" s="46"/>
      <c r="C14" s="52"/>
      <c r="D14" s="34"/>
      <c r="E14" s="6"/>
      <c r="F14" s="35"/>
      <c r="G14" s="17"/>
      <c r="H14" s="17"/>
      <c r="I14" s="17"/>
      <c r="J14" s="17"/>
      <c r="K14" s="17"/>
    </row>
    <row r="15" spans="1:11" ht="27.75" customHeight="1" x14ac:dyDescent="0.15">
      <c r="A15" s="9" t="s">
        <v>22</v>
      </c>
      <c r="B15" s="47">
        <f>Travel!B18</f>
        <v>849.02</v>
      </c>
      <c r="C15" s="53" t="str">
        <f>C11</f>
        <v>Figures include GST (where applicable)</v>
      </c>
      <c r="D15" s="6"/>
      <c r="E15" s="6"/>
      <c r="F15" s="35"/>
      <c r="G15" s="17"/>
      <c r="H15" s="17"/>
      <c r="I15" s="17"/>
      <c r="J15" s="17"/>
      <c r="K15" s="17"/>
    </row>
    <row r="16" spans="1:11" ht="27.75" customHeight="1" x14ac:dyDescent="0.15">
      <c r="A16" s="9" t="s">
        <v>23</v>
      </c>
      <c r="B16" s="47">
        <f>Travel!B131</f>
        <v>41911.860000000015</v>
      </c>
      <c r="C16" s="53" t="str">
        <f>C11</f>
        <v>Figures include GST (where applicable)</v>
      </c>
      <c r="D16" s="36"/>
      <c r="E16" s="6"/>
      <c r="F16" s="37"/>
      <c r="G16" s="17"/>
      <c r="H16" s="17"/>
      <c r="I16" s="17"/>
      <c r="J16" s="17"/>
      <c r="K16" s="17"/>
    </row>
    <row r="17" spans="1:11" ht="27.75" customHeight="1" x14ac:dyDescent="0.15">
      <c r="A17" s="9" t="s">
        <v>24</v>
      </c>
      <c r="B17" s="47">
        <f>Travel!B141</f>
        <v>1323.98</v>
      </c>
      <c r="C17" s="53" t="str">
        <f>C11</f>
        <v>Figures include GST (where applicable)</v>
      </c>
      <c r="D17" s="6"/>
      <c r="E17" s="6"/>
      <c r="F17" s="37"/>
      <c r="G17" s="17"/>
      <c r="H17" s="17"/>
      <c r="I17" s="17"/>
      <c r="J17" s="17"/>
      <c r="K17" s="17"/>
    </row>
    <row r="18" spans="1:11" ht="27.75" customHeight="1" x14ac:dyDescent="0.15">
      <c r="A18" s="17"/>
      <c r="B18" s="19"/>
      <c r="C18" s="17"/>
      <c r="D18" s="5"/>
      <c r="E18" s="5"/>
      <c r="F18" s="28"/>
      <c r="G18" s="17"/>
      <c r="H18" s="17"/>
      <c r="I18" s="17"/>
      <c r="J18" s="17"/>
      <c r="K18" s="17"/>
    </row>
    <row r="19" spans="1:11" ht="14" x14ac:dyDescent="0.15">
      <c r="A19" s="18" t="s">
        <v>25</v>
      </c>
      <c r="B19" s="19"/>
      <c r="C19" s="17"/>
      <c r="D19" s="17"/>
      <c r="E19" s="17"/>
      <c r="F19" s="17"/>
      <c r="G19" s="17"/>
      <c r="H19" s="17"/>
      <c r="I19" s="17"/>
      <c r="J19" s="17"/>
      <c r="K19" s="17"/>
    </row>
    <row r="20" spans="1:11" x14ac:dyDescent="0.15">
      <c r="A20" s="20" t="s">
        <v>26</v>
      </c>
      <c r="D20" s="17"/>
      <c r="E20" s="17"/>
      <c r="F20" s="17"/>
      <c r="G20" s="17"/>
      <c r="H20" s="17"/>
      <c r="I20" s="17"/>
      <c r="J20" s="17"/>
      <c r="K20" s="17"/>
    </row>
    <row r="21" spans="1:11" ht="12.75" customHeight="1" x14ac:dyDescent="0.15">
      <c r="A21" s="20" t="s">
        <v>27</v>
      </c>
      <c r="D21" s="17"/>
      <c r="E21" s="17"/>
      <c r="F21" s="17"/>
      <c r="G21" s="17"/>
      <c r="H21" s="17"/>
      <c r="I21" s="17"/>
      <c r="J21" s="17"/>
      <c r="K21" s="17"/>
    </row>
    <row r="22" spans="1:11" ht="12.75" customHeight="1" x14ac:dyDescent="0.15">
      <c r="A22" s="20" t="s">
        <v>28</v>
      </c>
      <c r="D22" s="17"/>
      <c r="E22" s="17"/>
      <c r="F22" s="17"/>
      <c r="G22" s="17"/>
      <c r="H22" s="17"/>
      <c r="I22" s="17"/>
      <c r="J22" s="17"/>
      <c r="K22" s="17"/>
    </row>
    <row r="23" spans="1:11" ht="12.75" customHeight="1" x14ac:dyDescent="0.15">
      <c r="A23" s="20" t="s">
        <v>29</v>
      </c>
      <c r="D23" s="17"/>
      <c r="E23" s="17"/>
      <c r="F23" s="17"/>
      <c r="G23" s="17"/>
      <c r="H23" s="17"/>
      <c r="I23" s="17"/>
      <c r="J23" s="17"/>
      <c r="K23" s="17"/>
    </row>
    <row r="24" spans="1:11" x14ac:dyDescent="0.15">
      <c r="A24" s="26"/>
      <c r="B24" s="17"/>
      <c r="C24" s="17"/>
      <c r="D24" s="17"/>
      <c r="E24" s="17"/>
      <c r="F24" s="17"/>
      <c r="G24" s="17"/>
      <c r="H24" s="17"/>
      <c r="I24" s="17"/>
      <c r="J24" s="17"/>
      <c r="K24" s="17"/>
    </row>
    <row r="25" spans="1:11" hidden="1" x14ac:dyDescent="0.15">
      <c r="A25" s="12" t="s">
        <v>30</v>
      </c>
      <c r="B25" s="13"/>
      <c r="C25" s="13"/>
      <c r="D25" s="13"/>
      <c r="E25" s="13"/>
      <c r="F25" s="13"/>
      <c r="G25" s="17"/>
      <c r="H25" s="17"/>
      <c r="I25" s="17"/>
      <c r="J25" s="17"/>
      <c r="K25" s="17"/>
    </row>
    <row r="26" spans="1:11" ht="12.75" hidden="1" customHeight="1" x14ac:dyDescent="0.15">
      <c r="A26" s="11" t="s">
        <v>31</v>
      </c>
      <c r="B26" s="4"/>
      <c r="C26" s="4"/>
      <c r="D26" s="11"/>
      <c r="E26" s="11"/>
      <c r="F26" s="11"/>
      <c r="G26" s="17"/>
      <c r="H26" s="17"/>
      <c r="I26" s="17"/>
      <c r="J26" s="17"/>
      <c r="K26" s="17"/>
    </row>
    <row r="27" spans="1:11" hidden="1" x14ac:dyDescent="0.15">
      <c r="A27" s="10" t="s">
        <v>32</v>
      </c>
      <c r="B27" s="10"/>
      <c r="C27" s="10"/>
      <c r="D27" s="10"/>
      <c r="E27" s="10"/>
      <c r="F27" s="10"/>
      <c r="G27" s="17"/>
      <c r="H27" s="17"/>
      <c r="I27" s="17"/>
      <c r="J27" s="17"/>
      <c r="K27" s="17"/>
    </row>
    <row r="28" spans="1:11" hidden="1" x14ac:dyDescent="0.15">
      <c r="A28" s="10" t="s">
        <v>33</v>
      </c>
      <c r="B28" s="10"/>
      <c r="C28" s="10"/>
      <c r="D28" s="10"/>
      <c r="E28" s="10"/>
      <c r="F28" s="10"/>
      <c r="G28" s="17"/>
      <c r="H28" s="17"/>
      <c r="I28" s="17"/>
      <c r="J28" s="17"/>
      <c r="K28" s="17"/>
    </row>
    <row r="29" spans="1:11" hidden="1" x14ac:dyDescent="0.15">
      <c r="A29" s="11" t="s">
        <v>34</v>
      </c>
      <c r="B29" s="11"/>
      <c r="C29" s="11"/>
      <c r="D29" s="11"/>
      <c r="E29" s="11"/>
      <c r="F29" s="11"/>
      <c r="G29" s="17"/>
      <c r="H29" s="17"/>
      <c r="I29" s="17"/>
      <c r="J29" s="17"/>
      <c r="K29" s="17"/>
    </row>
    <row r="30" spans="1:11" hidden="1" x14ac:dyDescent="0.15">
      <c r="A30" s="11" t="s">
        <v>35</v>
      </c>
      <c r="B30" s="11"/>
      <c r="C30" s="11"/>
      <c r="D30" s="11"/>
      <c r="E30" s="11"/>
      <c r="F30" s="11"/>
      <c r="G30" s="17"/>
      <c r="H30" s="17"/>
      <c r="I30" s="17"/>
      <c r="J30" s="17"/>
      <c r="K30" s="17"/>
    </row>
    <row r="31" spans="1:11" hidden="1" x14ac:dyDescent="0.15">
      <c r="A31" s="10" t="s">
        <v>36</v>
      </c>
      <c r="B31" s="10"/>
      <c r="C31" s="10"/>
      <c r="D31" s="10"/>
      <c r="E31" s="10"/>
      <c r="F31" s="10"/>
      <c r="G31" s="17"/>
      <c r="H31" s="17"/>
      <c r="I31" s="17"/>
      <c r="J31" s="17"/>
      <c r="K31" s="17"/>
    </row>
    <row r="32" spans="1:11" hidden="1" x14ac:dyDescent="0.15">
      <c r="A32" s="10" t="s">
        <v>37</v>
      </c>
      <c r="B32" s="10"/>
      <c r="C32" s="10"/>
      <c r="D32" s="10"/>
      <c r="E32" s="10"/>
      <c r="F32" s="10"/>
      <c r="G32" s="17"/>
      <c r="H32" s="17"/>
      <c r="I32" s="17"/>
      <c r="J32" s="17"/>
      <c r="K32" s="17"/>
    </row>
    <row r="33" spans="1:11" hidden="1" x14ac:dyDescent="0.15">
      <c r="A33" s="10" t="s">
        <v>38</v>
      </c>
      <c r="B33" s="10"/>
      <c r="C33" s="10"/>
      <c r="D33" s="10"/>
      <c r="E33" s="10"/>
      <c r="F33" s="10"/>
      <c r="G33" s="17"/>
      <c r="H33" s="17"/>
      <c r="I33" s="17"/>
      <c r="J33" s="17"/>
      <c r="K33" s="17"/>
    </row>
    <row r="34" spans="1:11" hidden="1" x14ac:dyDescent="0.15">
      <c r="A34" s="11" t="s">
        <v>39</v>
      </c>
      <c r="B34" s="11"/>
      <c r="C34" s="11"/>
      <c r="D34" s="11"/>
      <c r="E34" s="11"/>
      <c r="F34" s="11"/>
      <c r="G34" s="17"/>
      <c r="H34" s="17"/>
      <c r="I34" s="17"/>
      <c r="J34" s="17"/>
      <c r="K34" s="17"/>
    </row>
    <row r="35" spans="1:11" hidden="1" x14ac:dyDescent="0.15">
      <c r="A35" s="11" t="s">
        <v>40</v>
      </c>
      <c r="B35" s="11"/>
      <c r="C35" s="11"/>
      <c r="D35" s="11"/>
      <c r="E35" s="11"/>
      <c r="F35" s="11"/>
      <c r="G35" s="17"/>
      <c r="H35" s="17"/>
      <c r="I35" s="17"/>
      <c r="J35" s="17"/>
      <c r="K35" s="17"/>
    </row>
    <row r="36" spans="1:11" hidden="1" x14ac:dyDescent="0.15">
      <c r="A36" s="10" t="s">
        <v>9</v>
      </c>
      <c r="B36" s="49"/>
      <c r="C36" s="49"/>
      <c r="D36" s="49"/>
      <c r="E36" s="49"/>
      <c r="F36" s="49"/>
      <c r="G36" s="17"/>
      <c r="H36" s="17"/>
      <c r="I36" s="17"/>
      <c r="J36" s="17"/>
      <c r="K36" s="17"/>
    </row>
    <row r="37" spans="1:11" hidden="1" x14ac:dyDescent="0.15">
      <c r="A37" s="10" t="s">
        <v>41</v>
      </c>
      <c r="B37" s="49"/>
      <c r="C37" s="49"/>
      <c r="D37" s="49"/>
      <c r="E37" s="49"/>
      <c r="F37" s="49"/>
      <c r="G37" s="17"/>
      <c r="H37" s="17"/>
      <c r="I37" s="17"/>
      <c r="J37" s="17"/>
      <c r="K37" s="17"/>
    </row>
    <row r="38" spans="1:11" hidden="1" x14ac:dyDescent="0.15">
      <c r="A38" s="10" t="s">
        <v>11</v>
      </c>
      <c r="B38" s="49"/>
      <c r="C38" s="49"/>
      <c r="D38" s="49"/>
      <c r="E38" s="49"/>
      <c r="F38" s="49"/>
      <c r="G38" s="17"/>
      <c r="H38" s="17"/>
      <c r="I38" s="17"/>
      <c r="J38" s="17"/>
      <c r="K38" s="17"/>
    </row>
    <row r="39" spans="1:11" hidden="1" x14ac:dyDescent="0.15">
      <c r="A39" s="11" t="s">
        <v>42</v>
      </c>
      <c r="B39" s="4"/>
      <c r="C39" s="4"/>
      <c r="D39" s="4"/>
      <c r="E39" s="4"/>
      <c r="F39" s="4"/>
      <c r="G39" s="17"/>
      <c r="H39" s="17"/>
      <c r="I39" s="17"/>
      <c r="J39" s="17"/>
      <c r="K39" s="17"/>
    </row>
    <row r="40" spans="1:11" ht="14" hidden="1" x14ac:dyDescent="0.15">
      <c r="A40" s="4" t="s">
        <v>43</v>
      </c>
      <c r="B40" s="4"/>
      <c r="C40" s="4"/>
      <c r="D40" s="4"/>
      <c r="E40" s="4"/>
      <c r="F40" s="4"/>
      <c r="G40" s="17"/>
      <c r="H40" s="17"/>
      <c r="I40" s="17"/>
      <c r="J40" s="17"/>
      <c r="K40" s="17"/>
    </row>
    <row r="41" spans="1:11" ht="14" hidden="1" x14ac:dyDescent="0.15">
      <c r="A41" s="4" t="s">
        <v>44</v>
      </c>
      <c r="B41" s="4"/>
      <c r="C41" s="4"/>
      <c r="D41" s="4"/>
      <c r="E41" s="4"/>
      <c r="F41" s="4"/>
      <c r="G41" s="17"/>
      <c r="H41" s="17"/>
      <c r="I41" s="17"/>
      <c r="J41" s="17"/>
      <c r="K41" s="17"/>
    </row>
    <row r="42" spans="1:11" ht="14" hidden="1" x14ac:dyDescent="0.15">
      <c r="A42" s="4" t="s">
        <v>45</v>
      </c>
      <c r="B42" s="4"/>
      <c r="C42" s="4"/>
      <c r="D42" s="4"/>
      <c r="E42" s="4"/>
      <c r="F42" s="4"/>
      <c r="G42" s="17"/>
      <c r="H42" s="17"/>
      <c r="I42" s="17"/>
      <c r="J42" s="17"/>
      <c r="K42" s="17"/>
    </row>
    <row r="43" spans="1:11" ht="14" hidden="1" x14ac:dyDescent="0.15">
      <c r="A43" s="4" t="s">
        <v>46</v>
      </c>
      <c r="B43" s="4"/>
      <c r="C43" s="4"/>
      <c r="D43" s="4"/>
      <c r="E43" s="4"/>
      <c r="F43" s="4"/>
      <c r="G43" s="17"/>
      <c r="H43" s="17"/>
      <c r="I43" s="17"/>
      <c r="J43" s="17"/>
      <c r="K43" s="17"/>
    </row>
    <row r="44" spans="1:11" ht="14" hidden="1" x14ac:dyDescent="0.15">
      <c r="A44" s="4" t="s">
        <v>47</v>
      </c>
      <c r="B44" s="4"/>
      <c r="C44" s="4"/>
      <c r="D44" s="4"/>
      <c r="E44" s="4"/>
      <c r="F44" s="4"/>
      <c r="G44" s="17"/>
      <c r="H44" s="17"/>
      <c r="I44" s="17"/>
      <c r="J44" s="17"/>
      <c r="K44" s="17"/>
    </row>
    <row r="45" spans="1:11" ht="14" hidden="1" x14ac:dyDescent="0.15">
      <c r="A45" s="50" t="s">
        <v>48</v>
      </c>
      <c r="B45" s="49"/>
      <c r="C45" s="49"/>
      <c r="D45" s="49"/>
      <c r="E45" s="49"/>
      <c r="F45" s="49"/>
      <c r="G45" s="17"/>
      <c r="H45" s="17"/>
      <c r="I45" s="17"/>
      <c r="J45" s="17"/>
      <c r="K45" s="17"/>
    </row>
    <row r="46" spans="1:11" ht="14" hidden="1" x14ac:dyDescent="0.15">
      <c r="A46" s="49" t="s">
        <v>49</v>
      </c>
      <c r="B46" s="49"/>
      <c r="C46" s="49"/>
      <c r="D46" s="49"/>
      <c r="E46" s="49"/>
      <c r="F46" s="49"/>
      <c r="G46" s="17"/>
      <c r="H46" s="17"/>
      <c r="I46" s="17"/>
      <c r="J46" s="17"/>
      <c r="K46" s="17"/>
    </row>
    <row r="47" spans="1:11" hidden="1" x14ac:dyDescent="0.15">
      <c r="A47" s="38">
        <v>-20000</v>
      </c>
      <c r="B47" s="4"/>
      <c r="C47" s="4"/>
      <c r="D47" s="4"/>
      <c r="E47" s="4"/>
      <c r="F47" s="4"/>
      <c r="G47" s="17"/>
      <c r="H47" s="17"/>
      <c r="I47" s="17"/>
      <c r="J47" s="17"/>
      <c r="K47" s="17"/>
    </row>
    <row r="48" spans="1:11" ht="14" hidden="1" x14ac:dyDescent="0.15">
      <c r="A48" s="65" t="s">
        <v>50</v>
      </c>
      <c r="B48" s="49"/>
      <c r="C48" s="49"/>
      <c r="D48" s="49"/>
      <c r="E48" s="49"/>
      <c r="F48" s="49"/>
      <c r="G48" s="17"/>
      <c r="H48" s="17"/>
      <c r="I48" s="17"/>
      <c r="J48" s="17"/>
      <c r="K48" s="17"/>
    </row>
    <row r="49" spans="1:11" ht="28" hidden="1" x14ac:dyDescent="0.15">
      <c r="A49" s="65" t="s">
        <v>51</v>
      </c>
      <c r="B49" s="49"/>
      <c r="C49" s="49"/>
      <c r="D49" s="49"/>
      <c r="E49" s="49"/>
      <c r="F49" s="49"/>
      <c r="G49" s="17"/>
      <c r="H49" s="17"/>
      <c r="I49" s="17"/>
      <c r="J49" s="17"/>
      <c r="K49" s="17"/>
    </row>
    <row r="50" spans="1:11" ht="28" hidden="1" x14ac:dyDescent="0.15">
      <c r="A50" s="66" t="s">
        <v>52</v>
      </c>
      <c r="B50" s="4"/>
      <c r="C50" s="4"/>
      <c r="D50" s="4"/>
      <c r="E50" s="4"/>
      <c r="F50" s="4"/>
      <c r="G50" s="17"/>
      <c r="H50" s="17"/>
      <c r="I50" s="17"/>
      <c r="J50" s="17"/>
      <c r="K50" s="17"/>
    </row>
    <row r="51" spans="1:11" ht="28" hidden="1" x14ac:dyDescent="0.15">
      <c r="A51" s="66" t="s">
        <v>53</v>
      </c>
      <c r="B51" s="4"/>
      <c r="C51" s="4"/>
      <c r="D51" s="4"/>
      <c r="E51" s="4"/>
      <c r="F51" s="4"/>
      <c r="G51" s="17"/>
      <c r="H51" s="17"/>
      <c r="I51" s="17"/>
      <c r="J51" s="17"/>
      <c r="K51" s="17"/>
    </row>
    <row r="52" spans="1:11" ht="42" hidden="1" x14ac:dyDescent="0.15">
      <c r="A52" s="66" t="s">
        <v>54</v>
      </c>
      <c r="B52" s="58"/>
      <c r="C52" s="58"/>
      <c r="D52" s="58"/>
      <c r="E52" s="11"/>
      <c r="F52" s="11"/>
      <c r="G52" s="17"/>
      <c r="H52" s="17"/>
      <c r="I52" s="17"/>
      <c r="J52" s="17"/>
      <c r="K52" s="17"/>
    </row>
    <row r="53" spans="1:11" hidden="1" x14ac:dyDescent="0.15">
      <c r="A53" s="63" t="s">
        <v>55</v>
      </c>
      <c r="B53" s="57"/>
      <c r="C53" s="57"/>
      <c r="D53" s="57"/>
      <c r="E53" s="10"/>
      <c r="F53" s="10" t="b">
        <v>1</v>
      </c>
      <c r="G53" s="17"/>
      <c r="H53" s="17"/>
      <c r="I53" s="17"/>
      <c r="J53" s="17"/>
      <c r="K53" s="17"/>
    </row>
    <row r="54" spans="1:11" hidden="1" x14ac:dyDescent="0.15">
      <c r="A54" s="64" t="s">
        <v>56</v>
      </c>
      <c r="B54" s="63"/>
      <c r="C54" s="63"/>
      <c r="D54" s="63"/>
      <c r="E54" s="10"/>
      <c r="F54" s="10" t="b">
        <v>0</v>
      </c>
      <c r="G54" s="17"/>
      <c r="H54" s="17"/>
      <c r="I54" s="17"/>
      <c r="J54" s="17"/>
      <c r="K54" s="17"/>
    </row>
    <row r="55" spans="1:11" hidden="1" x14ac:dyDescent="0.15">
      <c r="A55" s="67"/>
      <c r="B55" s="59">
        <f>COUNT(Travel!B12:B17)</f>
        <v>3</v>
      </c>
      <c r="C55" s="59"/>
      <c r="D55" s="59">
        <f>COUNTIF(Travel!D12:D17,"*")</f>
        <v>3</v>
      </c>
      <c r="E55" s="60"/>
      <c r="F55" s="60" t="b">
        <f>MIN(B55,D55)=MAX(B55,D55)</f>
        <v>1</v>
      </c>
      <c r="G55" s="17"/>
      <c r="H55" s="17"/>
      <c r="I55" s="17"/>
      <c r="J55" s="17"/>
      <c r="K55" s="17"/>
    </row>
    <row r="56" spans="1:11" hidden="1" x14ac:dyDescent="0.15">
      <c r="A56" s="67" t="s">
        <v>57</v>
      </c>
      <c r="B56" s="59">
        <f>COUNT(Travel!B22:B130)</f>
        <v>108</v>
      </c>
      <c r="C56" s="59"/>
      <c r="D56" s="59">
        <f>COUNTIF(Travel!D22:D130,"*")</f>
        <v>107</v>
      </c>
      <c r="E56" s="60"/>
      <c r="F56" s="60" t="b">
        <f>MIN(B56,D56)=MAX(B56,D56)</f>
        <v>0</v>
      </c>
    </row>
    <row r="57" spans="1:11" hidden="1" x14ac:dyDescent="0.15">
      <c r="A57" s="68"/>
      <c r="B57" s="59">
        <f>COUNT(Travel!B135:B140)</f>
        <v>5</v>
      </c>
      <c r="C57" s="59"/>
      <c r="D57" s="59">
        <f>COUNTIF(Travel!D135:D140,"*")</f>
        <v>5</v>
      </c>
      <c r="E57" s="60"/>
      <c r="F57" s="60" t="b">
        <f>MIN(B57,D57)=MAX(B57,D57)</f>
        <v>1</v>
      </c>
    </row>
    <row r="58" spans="1:11" ht="14" hidden="1" x14ac:dyDescent="0.15">
      <c r="A58" s="69" t="s">
        <v>58</v>
      </c>
      <c r="B58" s="61">
        <f>COUNT(Hospitality!B11:B24)</f>
        <v>0</v>
      </c>
      <c r="C58" s="61"/>
      <c r="D58" s="61">
        <f>COUNTIF(Hospitality!D11:D24,"*")</f>
        <v>0</v>
      </c>
      <c r="E58" s="62"/>
      <c r="F58" s="62" t="b">
        <f>MIN(B58,D58)=MAX(B58,D58)</f>
        <v>1</v>
      </c>
    </row>
    <row r="59" spans="1:11" ht="14" hidden="1" x14ac:dyDescent="0.15">
      <c r="A59" s="70" t="s">
        <v>59</v>
      </c>
      <c r="B59" s="60">
        <f>COUNT('All other expenses'!B11:B24)</f>
        <v>1</v>
      </c>
      <c r="C59" s="60"/>
      <c r="D59" s="60">
        <f>COUNTIF('All other expenses'!D11:D24,"*")</f>
        <v>1</v>
      </c>
      <c r="E59" s="60"/>
      <c r="F59" s="60" t="b">
        <f>MIN(B59,D59)=MAX(B59,D59)</f>
        <v>1</v>
      </c>
    </row>
    <row r="60" spans="1:11" ht="14" hidden="1" x14ac:dyDescent="0.15">
      <c r="A60" s="69" t="s">
        <v>60</v>
      </c>
      <c r="B60" s="61">
        <f>COUNTIF('Gifts and benefits'!B11:B28,"*")</f>
        <v>4</v>
      </c>
      <c r="C60" s="61">
        <f>COUNTIF('Gifts and benefits'!C11:C28,"*")</f>
        <v>4</v>
      </c>
      <c r="D60" s="61"/>
      <c r="E60" s="61">
        <f>COUNTA('Gifts and benefits'!E11:E28)</f>
        <v>4</v>
      </c>
      <c r="F60" s="62" t="b">
        <f>MIN(B60,C60,E60)=MAX(B60,C60,E60)</f>
        <v>1</v>
      </c>
    </row>
    <row r="61" spans="1:11" x14ac:dyDescent="0.1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1"/>
  <sheetViews>
    <sheetView tabSelected="1" topLeftCell="A38" zoomScaleNormal="100" workbookViewId="0">
      <selection activeCell="B33" sqref="B33"/>
    </sheetView>
  </sheetViews>
  <sheetFormatPr baseColWidth="10" defaultColWidth="0" defaultRowHeight="13" zeroHeight="1" x14ac:dyDescent="0.15"/>
  <cols>
    <col min="1" max="1" width="35.6640625" customWidth="1"/>
    <col min="2" max="2" width="14.33203125" customWidth="1"/>
    <col min="3" max="3" width="71.5" customWidth="1"/>
    <col min="4" max="4" width="50" customWidth="1"/>
    <col min="5" max="5" width="21.5" customWidth="1"/>
    <col min="6" max="6" width="37.5" customWidth="1"/>
    <col min="7" max="9" width="9.1640625" hidden="1" customWidth="1"/>
    <col min="10" max="13" width="0" hidden="1" customWidth="1"/>
    <col min="14" max="16384" width="9.1640625" hidden="1"/>
  </cols>
  <sheetData>
    <row r="1" spans="1:6" ht="26.25" customHeight="1" x14ac:dyDescent="0.15">
      <c r="A1" s="121" t="s">
        <v>61</v>
      </c>
      <c r="B1" s="121"/>
      <c r="C1" s="121"/>
      <c r="D1" s="121"/>
      <c r="E1" s="121"/>
      <c r="F1" s="17"/>
    </row>
    <row r="2" spans="1:6" ht="21" customHeight="1" x14ac:dyDescent="0.15">
      <c r="A2" s="3" t="s">
        <v>62</v>
      </c>
      <c r="B2" s="119" t="str">
        <f>'Summary and sign-off'!B2:F2</f>
        <v>Te Pūkenga - New Zealand Institute of Skills and Technology</v>
      </c>
      <c r="C2" s="119"/>
      <c r="D2" s="119"/>
      <c r="E2" s="119"/>
      <c r="F2" s="17"/>
    </row>
    <row r="3" spans="1:6" ht="34" x14ac:dyDescent="0.15">
      <c r="A3" s="3" t="s">
        <v>63</v>
      </c>
      <c r="B3" s="119" t="str">
        <f>'Summary and sign-off'!B3:F3</f>
        <v>Peter Winder</v>
      </c>
      <c r="C3" s="119"/>
      <c r="D3" s="119"/>
      <c r="E3" s="119"/>
      <c r="F3" s="17"/>
    </row>
    <row r="4" spans="1:6" ht="21" customHeight="1" x14ac:dyDescent="0.15">
      <c r="A4" s="3" t="s">
        <v>64</v>
      </c>
      <c r="B4" s="119">
        <f>'Summary and sign-off'!B4:F4</f>
        <v>44750</v>
      </c>
      <c r="C4" s="119"/>
      <c r="D4" s="119"/>
      <c r="E4" s="119"/>
      <c r="F4" s="17"/>
    </row>
    <row r="5" spans="1:6" ht="21" customHeight="1" x14ac:dyDescent="0.15">
      <c r="A5" s="3" t="s">
        <v>65</v>
      </c>
      <c r="B5" s="119">
        <f>'Summary and sign-off'!B5:F5</f>
        <v>45107</v>
      </c>
      <c r="C5" s="119"/>
      <c r="D5" s="119"/>
      <c r="E5" s="119"/>
      <c r="F5" s="17"/>
    </row>
    <row r="6" spans="1:6" ht="21" customHeight="1" x14ac:dyDescent="0.15">
      <c r="A6" s="3" t="s">
        <v>66</v>
      </c>
      <c r="B6" s="114" t="s">
        <v>32</v>
      </c>
      <c r="C6" s="114"/>
      <c r="D6" s="114"/>
      <c r="E6" s="114"/>
      <c r="F6" s="17"/>
    </row>
    <row r="7" spans="1:6" ht="21" customHeight="1" x14ac:dyDescent="0.15">
      <c r="A7" s="3" t="s">
        <v>7</v>
      </c>
      <c r="B7" s="114" t="s">
        <v>35</v>
      </c>
      <c r="C7" s="114"/>
      <c r="D7" s="114"/>
      <c r="E7" s="114"/>
      <c r="F7" s="17"/>
    </row>
    <row r="8" spans="1:6" ht="36" customHeight="1" x14ac:dyDescent="0.15">
      <c r="A8" s="123" t="s">
        <v>67</v>
      </c>
      <c r="B8" s="124"/>
      <c r="C8" s="124"/>
      <c r="D8" s="124"/>
      <c r="E8" s="124"/>
      <c r="F8" s="19"/>
    </row>
    <row r="9" spans="1:6" ht="36" customHeight="1" x14ac:dyDescent="0.15">
      <c r="A9" s="125" t="s">
        <v>68</v>
      </c>
      <c r="B9" s="126"/>
      <c r="C9" s="126"/>
      <c r="D9" s="126"/>
      <c r="E9" s="126"/>
      <c r="F9" s="19"/>
    </row>
    <row r="10" spans="1:6" ht="24.75" customHeight="1" x14ac:dyDescent="0.2">
      <c r="A10" s="122" t="s">
        <v>69</v>
      </c>
      <c r="B10" s="127"/>
      <c r="C10" s="122"/>
      <c r="D10" s="122"/>
      <c r="E10" s="122"/>
      <c r="F10" s="29"/>
    </row>
    <row r="11" spans="1:6" ht="28.5" customHeight="1" x14ac:dyDescent="0.15">
      <c r="A11" s="24" t="s">
        <v>70</v>
      </c>
      <c r="B11" s="24" t="s">
        <v>71</v>
      </c>
      <c r="C11" s="24" t="s">
        <v>72</v>
      </c>
      <c r="D11" s="24" t="s">
        <v>73</v>
      </c>
      <c r="E11" s="24" t="s">
        <v>74</v>
      </c>
      <c r="F11" s="30"/>
    </row>
    <row r="12" spans="1:6" s="2" customFormat="1" ht="14" x14ac:dyDescent="0.15">
      <c r="A12" s="100" t="s">
        <v>133</v>
      </c>
      <c r="B12" s="101">
        <v>581.01</v>
      </c>
      <c r="C12" s="102" t="s">
        <v>209</v>
      </c>
      <c r="D12" s="102" t="s">
        <v>126</v>
      </c>
      <c r="E12" s="103" t="s">
        <v>134</v>
      </c>
      <c r="F12" s="1"/>
    </row>
    <row r="13" spans="1:6" s="2" customFormat="1" ht="14" x14ac:dyDescent="0.15">
      <c r="A13" s="100" t="s">
        <v>133</v>
      </c>
      <c r="B13" s="101">
        <v>240.01</v>
      </c>
      <c r="C13" s="102" t="s">
        <v>209</v>
      </c>
      <c r="D13" s="102" t="s">
        <v>137</v>
      </c>
      <c r="E13" s="103" t="s">
        <v>134</v>
      </c>
      <c r="F13" s="1"/>
    </row>
    <row r="14" spans="1:6" s="2" customFormat="1" ht="14" x14ac:dyDescent="0.15">
      <c r="A14" s="100" t="s">
        <v>133</v>
      </c>
      <c r="B14" s="101">
        <v>28</v>
      </c>
      <c r="C14" s="102" t="s">
        <v>209</v>
      </c>
      <c r="D14" s="102" t="s">
        <v>139</v>
      </c>
      <c r="E14" s="103" t="s">
        <v>134</v>
      </c>
      <c r="F14" s="1"/>
    </row>
    <row r="15" spans="1:6" s="2" customFormat="1" x14ac:dyDescent="0.15">
      <c r="A15" s="100"/>
      <c r="B15" s="101"/>
      <c r="C15" s="102"/>
      <c r="D15" s="102"/>
      <c r="E15" s="103"/>
      <c r="F15" s="1"/>
    </row>
    <row r="16" spans="1:6" s="2" customFormat="1" x14ac:dyDescent="0.15">
      <c r="A16" s="100"/>
      <c r="B16" s="101"/>
      <c r="C16" s="102"/>
      <c r="D16" s="102"/>
      <c r="E16" s="103"/>
      <c r="F16" s="1"/>
    </row>
    <row r="17" spans="1:6" s="2" customFormat="1" hidden="1" x14ac:dyDescent="0.15">
      <c r="A17" s="87"/>
      <c r="B17" s="88"/>
      <c r="C17" s="89"/>
      <c r="D17" s="89"/>
      <c r="E17" s="90"/>
      <c r="F17" s="1"/>
    </row>
    <row r="18" spans="1:6" ht="19.5" customHeight="1" x14ac:dyDescent="0.15">
      <c r="A18" s="55" t="s">
        <v>75</v>
      </c>
      <c r="B18" s="56">
        <f>SUM(B12:B17)</f>
        <v>849.02</v>
      </c>
      <c r="C18" s="111" t="str">
        <f>IF(SUBTOTAL(3,B12:B17)=SUBTOTAL(103,B12:B17),'Summary and sign-off'!$A$48,'Summary and sign-off'!$A$49)</f>
        <v>Check - there are no hidden rows with data</v>
      </c>
      <c r="D18" s="120" t="str">
        <f>IF('Summary and sign-off'!F55='Summary and sign-off'!F54,'Summary and sign-off'!A51,'Summary and sign-off'!A50)</f>
        <v>Check - each entry provides sufficient information</v>
      </c>
      <c r="E18" s="120"/>
      <c r="F18" s="17"/>
    </row>
    <row r="19" spans="1:6" ht="10.5" customHeight="1" x14ac:dyDescent="0.15">
      <c r="A19" s="17"/>
      <c r="B19" s="19"/>
      <c r="C19" s="17"/>
      <c r="D19" s="17"/>
      <c r="E19" s="17"/>
      <c r="F19" s="17"/>
    </row>
    <row r="20" spans="1:6" ht="24.75" customHeight="1" x14ac:dyDescent="0.2">
      <c r="A20" s="122" t="s">
        <v>76</v>
      </c>
      <c r="B20" s="122"/>
      <c r="C20" s="122"/>
      <c r="D20" s="122"/>
      <c r="E20" s="122"/>
      <c r="F20" s="29"/>
    </row>
    <row r="21" spans="1:6" ht="32.5" customHeight="1" x14ac:dyDescent="0.15">
      <c r="A21" s="24" t="s">
        <v>70</v>
      </c>
      <c r="B21" s="24" t="s">
        <v>14</v>
      </c>
      <c r="C21" s="24" t="s">
        <v>77</v>
      </c>
      <c r="D21" s="24" t="s">
        <v>73</v>
      </c>
      <c r="E21" s="24" t="s">
        <v>74</v>
      </c>
      <c r="F21" s="30"/>
    </row>
    <row r="22" spans="1:6" s="2" customFormat="1" ht="14" x14ac:dyDescent="0.15">
      <c r="A22" s="100">
        <v>44755</v>
      </c>
      <c r="B22" s="101">
        <v>696.44</v>
      </c>
      <c r="C22" s="102" t="s">
        <v>135</v>
      </c>
      <c r="D22" s="102" t="s">
        <v>126</v>
      </c>
      <c r="E22" s="103" t="s">
        <v>134</v>
      </c>
      <c r="F22" s="1"/>
    </row>
    <row r="23" spans="1:6" s="2" customFormat="1" ht="14" x14ac:dyDescent="0.15">
      <c r="A23" s="100">
        <v>44760</v>
      </c>
      <c r="B23" s="101">
        <v>254.15</v>
      </c>
      <c r="C23" s="102" t="s">
        <v>136</v>
      </c>
      <c r="D23" s="102" t="s">
        <v>137</v>
      </c>
      <c r="E23" s="103" t="s">
        <v>138</v>
      </c>
      <c r="F23" s="1"/>
    </row>
    <row r="24" spans="1:6" s="2" customFormat="1" ht="28" x14ac:dyDescent="0.15">
      <c r="A24" s="100">
        <v>44760</v>
      </c>
      <c r="B24" s="101">
        <v>595</v>
      </c>
      <c r="C24" s="102" t="s">
        <v>136</v>
      </c>
      <c r="D24" s="102" t="s">
        <v>177</v>
      </c>
      <c r="E24" s="103" t="s">
        <v>138</v>
      </c>
      <c r="F24" s="1"/>
    </row>
    <row r="25" spans="1:6" s="2" customFormat="1" ht="28" x14ac:dyDescent="0.15">
      <c r="A25" s="112" t="s">
        <v>140</v>
      </c>
      <c r="B25" s="101">
        <v>693.53</v>
      </c>
      <c r="C25" s="102" t="s">
        <v>143</v>
      </c>
      <c r="D25" s="102" t="s">
        <v>126</v>
      </c>
      <c r="E25" s="103" t="s">
        <v>134</v>
      </c>
      <c r="F25" s="1"/>
    </row>
    <row r="26" spans="1:6" s="2" customFormat="1" ht="28" x14ac:dyDescent="0.15">
      <c r="A26" s="112" t="s">
        <v>140</v>
      </c>
      <c r="B26" s="101">
        <v>340</v>
      </c>
      <c r="C26" s="102" t="s">
        <v>143</v>
      </c>
      <c r="D26" s="102" t="s">
        <v>137</v>
      </c>
      <c r="E26" s="103" t="s">
        <v>134</v>
      </c>
      <c r="F26" s="1"/>
    </row>
    <row r="27" spans="1:6" s="2" customFormat="1" ht="28" x14ac:dyDescent="0.15">
      <c r="A27" s="112" t="s">
        <v>140</v>
      </c>
      <c r="B27" s="101">
        <v>125.7</v>
      </c>
      <c r="C27" s="102" t="s">
        <v>143</v>
      </c>
      <c r="D27" s="102" t="s">
        <v>141</v>
      </c>
      <c r="E27" s="103" t="s">
        <v>134</v>
      </c>
      <c r="F27" s="1"/>
    </row>
    <row r="28" spans="1:6" s="2" customFormat="1" ht="28" x14ac:dyDescent="0.15">
      <c r="A28" s="112" t="s">
        <v>140</v>
      </c>
      <c r="B28" s="101">
        <v>133.01</v>
      </c>
      <c r="C28" s="102" t="s">
        <v>143</v>
      </c>
      <c r="D28" s="102" t="s">
        <v>139</v>
      </c>
      <c r="E28" s="103" t="s">
        <v>134</v>
      </c>
      <c r="F28" s="1"/>
    </row>
    <row r="29" spans="1:6" s="2" customFormat="1" ht="28" x14ac:dyDescent="0.15">
      <c r="A29" s="112" t="s">
        <v>140</v>
      </c>
      <c r="B29" s="101">
        <v>173</v>
      </c>
      <c r="C29" s="102" t="s">
        <v>143</v>
      </c>
      <c r="D29" s="102" t="s">
        <v>142</v>
      </c>
      <c r="E29" s="103" t="s">
        <v>166</v>
      </c>
      <c r="F29" s="1"/>
    </row>
    <row r="30" spans="1:6" s="2" customFormat="1" ht="14" x14ac:dyDescent="0.15">
      <c r="A30" s="100">
        <v>44770</v>
      </c>
      <c r="B30" s="101">
        <v>845.83</v>
      </c>
      <c r="C30" s="102" t="s">
        <v>144</v>
      </c>
      <c r="D30" s="102" t="s">
        <v>126</v>
      </c>
      <c r="E30" s="103" t="s">
        <v>134</v>
      </c>
      <c r="F30" s="1"/>
    </row>
    <row r="31" spans="1:6" s="2" customFormat="1" ht="14" x14ac:dyDescent="0.15">
      <c r="A31" s="100">
        <v>44770</v>
      </c>
      <c r="B31" s="101">
        <v>189.26</v>
      </c>
      <c r="C31" s="102" t="s">
        <v>144</v>
      </c>
      <c r="D31" s="102" t="s">
        <v>141</v>
      </c>
      <c r="E31" s="103" t="s">
        <v>134</v>
      </c>
      <c r="F31" s="1"/>
    </row>
    <row r="32" spans="1:6" s="2" customFormat="1" ht="14" x14ac:dyDescent="0.15">
      <c r="A32" s="112" t="s">
        <v>145</v>
      </c>
      <c r="B32" s="101">
        <v>800.24</v>
      </c>
      <c r="C32" s="102" t="s">
        <v>146</v>
      </c>
      <c r="D32" s="102" t="s">
        <v>126</v>
      </c>
      <c r="E32" s="103" t="s">
        <v>134</v>
      </c>
      <c r="F32" s="1"/>
    </row>
    <row r="33" spans="1:6" s="2" customFormat="1" ht="14" x14ac:dyDescent="0.15">
      <c r="A33" s="112" t="s">
        <v>145</v>
      </c>
      <c r="B33" s="101">
        <v>254</v>
      </c>
      <c r="C33" s="102" t="s">
        <v>146</v>
      </c>
      <c r="D33" s="102" t="s">
        <v>137</v>
      </c>
      <c r="E33" s="103" t="s">
        <v>134</v>
      </c>
      <c r="F33" s="1"/>
    </row>
    <row r="34" spans="1:6" s="2" customFormat="1" ht="14" x14ac:dyDescent="0.15">
      <c r="A34" s="112" t="s">
        <v>145</v>
      </c>
      <c r="B34" s="101">
        <v>88</v>
      </c>
      <c r="C34" s="102" t="s">
        <v>146</v>
      </c>
      <c r="D34" s="102" t="s">
        <v>141</v>
      </c>
      <c r="E34" s="103" t="s">
        <v>134</v>
      </c>
      <c r="F34" s="1"/>
    </row>
    <row r="35" spans="1:6" s="2" customFormat="1" ht="14" x14ac:dyDescent="0.15">
      <c r="A35" s="112" t="s">
        <v>145</v>
      </c>
      <c r="B35" s="101">
        <v>124</v>
      </c>
      <c r="C35" s="102" t="s">
        <v>146</v>
      </c>
      <c r="D35" s="102" t="s">
        <v>142</v>
      </c>
      <c r="E35" s="103" t="s">
        <v>166</v>
      </c>
      <c r="F35" s="1"/>
    </row>
    <row r="36" spans="1:6" s="2" customFormat="1" ht="78.5" customHeight="1" x14ac:dyDescent="0.15">
      <c r="A36" s="112" t="s">
        <v>147</v>
      </c>
      <c r="B36" s="101">
        <v>3858.29</v>
      </c>
      <c r="C36" s="102" t="s">
        <v>148</v>
      </c>
      <c r="D36" s="102" t="s">
        <v>126</v>
      </c>
      <c r="E36" s="103" t="s">
        <v>149</v>
      </c>
      <c r="F36" s="1"/>
    </row>
    <row r="37" spans="1:6" s="2" customFormat="1" ht="83.5" customHeight="1" x14ac:dyDescent="0.15">
      <c r="A37" s="112" t="s">
        <v>147</v>
      </c>
      <c r="B37" s="101">
        <v>2067.7800000000002</v>
      </c>
      <c r="C37" s="102" t="s">
        <v>148</v>
      </c>
      <c r="D37" s="102" t="s">
        <v>137</v>
      </c>
      <c r="E37" s="103" t="s">
        <v>149</v>
      </c>
      <c r="F37" s="1"/>
    </row>
    <row r="38" spans="1:6" s="2" customFormat="1" ht="84" x14ac:dyDescent="0.15">
      <c r="A38" s="112" t="s">
        <v>147</v>
      </c>
      <c r="B38" s="101">
        <v>271.72000000000003</v>
      </c>
      <c r="C38" s="102" t="s">
        <v>148</v>
      </c>
      <c r="D38" s="102" t="s">
        <v>141</v>
      </c>
      <c r="E38" s="103" t="s">
        <v>149</v>
      </c>
      <c r="F38" s="1"/>
    </row>
    <row r="39" spans="1:6" s="2" customFormat="1" ht="84" x14ac:dyDescent="0.15">
      <c r="A39" s="112" t="s">
        <v>147</v>
      </c>
      <c r="B39" s="101">
        <v>350.2</v>
      </c>
      <c r="C39" s="102" t="s">
        <v>148</v>
      </c>
      <c r="D39" s="102" t="s">
        <v>162</v>
      </c>
      <c r="E39" s="103" t="s">
        <v>149</v>
      </c>
      <c r="F39" s="1"/>
    </row>
    <row r="40" spans="1:6" s="2" customFormat="1" ht="84" x14ac:dyDescent="0.15">
      <c r="A40" s="112" t="s">
        <v>147</v>
      </c>
      <c r="B40" s="101">
        <v>83.5</v>
      </c>
      <c r="C40" s="102" t="s">
        <v>148</v>
      </c>
      <c r="D40" s="102" t="s">
        <v>142</v>
      </c>
      <c r="E40" s="103" t="s">
        <v>149</v>
      </c>
      <c r="F40" s="1"/>
    </row>
    <row r="41" spans="1:6" s="2" customFormat="1" ht="84" x14ac:dyDescent="0.15">
      <c r="A41" s="112" t="s">
        <v>147</v>
      </c>
      <c r="B41" s="101">
        <v>1053.25</v>
      </c>
      <c r="C41" s="102" t="s">
        <v>148</v>
      </c>
      <c r="D41" s="102" t="s">
        <v>125</v>
      </c>
      <c r="E41" s="103" t="s">
        <v>149</v>
      </c>
      <c r="F41" s="1"/>
    </row>
    <row r="42" spans="1:6" s="2" customFormat="1" ht="14" x14ac:dyDescent="0.15">
      <c r="A42" s="100">
        <v>44839</v>
      </c>
      <c r="B42" s="101">
        <v>696.43</v>
      </c>
      <c r="C42" s="102" t="s">
        <v>150</v>
      </c>
      <c r="D42" s="102" t="s">
        <v>126</v>
      </c>
      <c r="E42" s="103" t="s">
        <v>134</v>
      </c>
      <c r="F42" s="1"/>
    </row>
    <row r="43" spans="1:6" s="2" customFormat="1" ht="14" x14ac:dyDescent="0.15">
      <c r="A43" s="100">
        <v>44839</v>
      </c>
      <c r="B43" s="101">
        <v>41.8</v>
      </c>
      <c r="C43" s="102" t="s">
        <v>150</v>
      </c>
      <c r="D43" s="102" t="s">
        <v>141</v>
      </c>
      <c r="E43" s="103" t="s">
        <v>134</v>
      </c>
      <c r="F43" s="1"/>
    </row>
    <row r="44" spans="1:6" s="2" customFormat="1" ht="14" x14ac:dyDescent="0.15">
      <c r="A44" s="100">
        <v>44839</v>
      </c>
      <c r="B44" s="101">
        <v>65</v>
      </c>
      <c r="C44" s="102" t="s">
        <v>150</v>
      </c>
      <c r="D44" s="102" t="s">
        <v>142</v>
      </c>
      <c r="E44" s="103" t="s">
        <v>166</v>
      </c>
      <c r="F44" s="1"/>
    </row>
    <row r="45" spans="1:6" s="2" customFormat="1" ht="14" x14ac:dyDescent="0.15">
      <c r="A45" s="112" t="s">
        <v>151</v>
      </c>
      <c r="B45" s="101">
        <v>671.21</v>
      </c>
      <c r="C45" s="102" t="s">
        <v>152</v>
      </c>
      <c r="D45" s="102" t="s">
        <v>126</v>
      </c>
      <c r="E45" s="103" t="s">
        <v>134</v>
      </c>
      <c r="F45" s="1"/>
    </row>
    <row r="46" spans="1:6" s="2" customFormat="1" ht="14" x14ac:dyDescent="0.15">
      <c r="A46" s="112" t="s">
        <v>151</v>
      </c>
      <c r="B46" s="101">
        <v>209</v>
      </c>
      <c r="C46" s="102" t="s">
        <v>152</v>
      </c>
      <c r="D46" s="102" t="s">
        <v>137</v>
      </c>
      <c r="E46" s="103" t="s">
        <v>134</v>
      </c>
      <c r="F46" s="1"/>
    </row>
    <row r="47" spans="1:6" s="2" customFormat="1" ht="14" x14ac:dyDescent="0.15">
      <c r="A47" s="112" t="s">
        <v>151</v>
      </c>
      <c r="B47" s="101">
        <v>95.37</v>
      </c>
      <c r="C47" s="102" t="s">
        <v>152</v>
      </c>
      <c r="D47" s="102" t="s">
        <v>141</v>
      </c>
      <c r="E47" s="103" t="s">
        <v>134</v>
      </c>
      <c r="F47" s="1"/>
    </row>
    <row r="48" spans="1:6" s="2" customFormat="1" ht="14" x14ac:dyDescent="0.15">
      <c r="A48" s="112" t="s">
        <v>151</v>
      </c>
      <c r="B48" s="101">
        <v>124</v>
      </c>
      <c r="C48" s="102" t="s">
        <v>152</v>
      </c>
      <c r="D48" s="102" t="s">
        <v>142</v>
      </c>
      <c r="E48" s="103" t="s">
        <v>166</v>
      </c>
      <c r="F48" s="1"/>
    </row>
    <row r="49" spans="1:6" s="2" customFormat="1" ht="28" x14ac:dyDescent="0.15">
      <c r="A49" s="112" t="s">
        <v>154</v>
      </c>
      <c r="B49" s="101">
        <v>1222.01</v>
      </c>
      <c r="C49" s="102" t="s">
        <v>155</v>
      </c>
      <c r="D49" s="102" t="s">
        <v>126</v>
      </c>
      <c r="E49" s="103" t="s">
        <v>156</v>
      </c>
      <c r="F49" s="1"/>
    </row>
    <row r="50" spans="1:6" s="2" customFormat="1" ht="28" x14ac:dyDescent="0.15">
      <c r="A50" s="112" t="s">
        <v>154</v>
      </c>
      <c r="B50" s="101">
        <v>189</v>
      </c>
      <c r="C50" s="102" t="s">
        <v>155</v>
      </c>
      <c r="D50" s="102" t="s">
        <v>153</v>
      </c>
      <c r="E50" s="103" t="s">
        <v>156</v>
      </c>
      <c r="F50" s="1"/>
    </row>
    <row r="51" spans="1:6" s="2" customFormat="1" ht="28" x14ac:dyDescent="0.15">
      <c r="A51" s="112" t="s">
        <v>154</v>
      </c>
      <c r="B51" s="101">
        <v>109.01</v>
      </c>
      <c r="C51" s="102" t="s">
        <v>155</v>
      </c>
      <c r="D51" s="102" t="s">
        <v>141</v>
      </c>
      <c r="E51" s="103" t="s">
        <v>156</v>
      </c>
      <c r="F51" s="1"/>
    </row>
    <row r="52" spans="1:6" s="2" customFormat="1" ht="28" x14ac:dyDescent="0.15">
      <c r="A52" s="112" t="s">
        <v>154</v>
      </c>
      <c r="B52" s="101">
        <v>77.5</v>
      </c>
      <c r="C52" s="102" t="s">
        <v>155</v>
      </c>
      <c r="D52" s="102" t="s">
        <v>139</v>
      </c>
      <c r="E52" s="103" t="s">
        <v>156</v>
      </c>
      <c r="F52" s="1"/>
    </row>
    <row r="53" spans="1:6" s="2" customFormat="1" ht="14" x14ac:dyDescent="0.15">
      <c r="A53" s="112" t="s">
        <v>157</v>
      </c>
      <c r="B53" s="101">
        <v>829.32</v>
      </c>
      <c r="C53" s="102" t="s">
        <v>158</v>
      </c>
      <c r="D53" s="102" t="s">
        <v>126</v>
      </c>
      <c r="E53" s="103" t="s">
        <v>134</v>
      </c>
      <c r="F53" s="1"/>
    </row>
    <row r="54" spans="1:6" s="2" customFormat="1" ht="14" x14ac:dyDescent="0.15">
      <c r="A54" s="112" t="s">
        <v>157</v>
      </c>
      <c r="B54" s="101">
        <v>250</v>
      </c>
      <c r="C54" s="102" t="s">
        <v>158</v>
      </c>
      <c r="D54" s="102" t="s">
        <v>137</v>
      </c>
      <c r="E54" s="103" t="s">
        <v>134</v>
      </c>
      <c r="F54" s="1"/>
    </row>
    <row r="55" spans="1:6" s="2" customFormat="1" ht="14" x14ac:dyDescent="0.15">
      <c r="A55" s="112" t="s">
        <v>157</v>
      </c>
      <c r="B55" s="101">
        <v>133.19999999999999</v>
      </c>
      <c r="C55" s="102" t="s">
        <v>158</v>
      </c>
      <c r="D55" s="102" t="s">
        <v>141</v>
      </c>
      <c r="E55" s="103" t="s">
        <v>134</v>
      </c>
      <c r="F55" s="1"/>
    </row>
    <row r="56" spans="1:6" s="2" customFormat="1" ht="14" x14ac:dyDescent="0.15">
      <c r="A56" s="112" t="s">
        <v>157</v>
      </c>
      <c r="B56" s="101">
        <v>124</v>
      </c>
      <c r="C56" s="102" t="s">
        <v>158</v>
      </c>
      <c r="D56" s="102" t="s">
        <v>142</v>
      </c>
      <c r="E56" s="103" t="s">
        <v>166</v>
      </c>
      <c r="F56" s="1"/>
    </row>
    <row r="57" spans="1:6" s="2" customFormat="1" ht="28" x14ac:dyDescent="0.15">
      <c r="A57" s="112" t="s">
        <v>159</v>
      </c>
      <c r="B57" s="101">
        <v>387.08</v>
      </c>
      <c r="C57" s="102" t="s">
        <v>160</v>
      </c>
      <c r="D57" s="102" t="s">
        <v>126</v>
      </c>
      <c r="E57" s="103" t="s">
        <v>163</v>
      </c>
      <c r="F57" s="1"/>
    </row>
    <row r="58" spans="1:6" s="2" customFormat="1" ht="28" x14ac:dyDescent="0.15">
      <c r="A58" s="112" t="s">
        <v>159</v>
      </c>
      <c r="B58" s="101">
        <v>359</v>
      </c>
      <c r="C58" s="102" t="s">
        <v>160</v>
      </c>
      <c r="D58" s="102" t="s">
        <v>137</v>
      </c>
      <c r="E58" s="103" t="s">
        <v>163</v>
      </c>
      <c r="F58" s="1"/>
    </row>
    <row r="59" spans="1:6" s="2" customFormat="1" ht="28" x14ac:dyDescent="0.15">
      <c r="A59" s="112" t="s">
        <v>159</v>
      </c>
      <c r="B59" s="101">
        <v>134.33000000000001</v>
      </c>
      <c r="C59" s="102" t="s">
        <v>160</v>
      </c>
      <c r="D59" s="102" t="s">
        <v>141</v>
      </c>
      <c r="E59" s="103" t="s">
        <v>163</v>
      </c>
      <c r="F59" s="1"/>
    </row>
    <row r="60" spans="1:6" s="2" customFormat="1" ht="28" x14ac:dyDescent="0.15">
      <c r="A60" s="112" t="s">
        <v>159</v>
      </c>
      <c r="B60" s="101">
        <v>110.3</v>
      </c>
      <c r="C60" s="102" t="s">
        <v>160</v>
      </c>
      <c r="D60" s="102" t="s">
        <v>161</v>
      </c>
      <c r="E60" s="103" t="s">
        <v>163</v>
      </c>
      <c r="F60" s="1"/>
    </row>
    <row r="61" spans="1:6" s="2" customFormat="1" ht="28" x14ac:dyDescent="0.15">
      <c r="A61" s="112" t="s">
        <v>159</v>
      </c>
      <c r="B61" s="101">
        <v>111.3</v>
      </c>
      <c r="C61" s="102" t="s">
        <v>160</v>
      </c>
      <c r="D61" s="102" t="s">
        <v>125</v>
      </c>
      <c r="E61" s="103" t="s">
        <v>163</v>
      </c>
      <c r="F61" s="1"/>
    </row>
    <row r="62" spans="1:6" s="2" customFormat="1" ht="14" x14ac:dyDescent="0.15">
      <c r="A62" s="100">
        <v>44869</v>
      </c>
      <c r="B62" s="101">
        <v>546.80999999999995</v>
      </c>
      <c r="C62" s="102" t="s">
        <v>164</v>
      </c>
      <c r="D62" s="102" t="s">
        <v>126</v>
      </c>
      <c r="E62" s="103" t="s">
        <v>165</v>
      </c>
      <c r="F62" s="1"/>
    </row>
    <row r="63" spans="1:6" s="2" customFormat="1" ht="14" x14ac:dyDescent="0.15">
      <c r="A63" s="100">
        <v>44869</v>
      </c>
      <c r="B63" s="101">
        <v>90</v>
      </c>
      <c r="C63" s="102" t="s">
        <v>164</v>
      </c>
      <c r="D63" s="102" t="s">
        <v>141</v>
      </c>
      <c r="E63" s="103" t="s">
        <v>165</v>
      </c>
      <c r="F63" s="1"/>
    </row>
    <row r="64" spans="1:6" s="2" customFormat="1" ht="14" x14ac:dyDescent="0.15">
      <c r="A64" s="100">
        <v>44869</v>
      </c>
      <c r="B64" s="101">
        <v>65</v>
      </c>
      <c r="C64" s="102" t="s">
        <v>164</v>
      </c>
      <c r="D64" s="102" t="s">
        <v>142</v>
      </c>
      <c r="E64" s="103" t="s">
        <v>167</v>
      </c>
      <c r="F64" s="1"/>
    </row>
    <row r="65" spans="1:6" s="2" customFormat="1" ht="14" x14ac:dyDescent="0.15">
      <c r="A65" s="100">
        <v>44873</v>
      </c>
      <c r="B65" s="101">
        <v>865.21</v>
      </c>
      <c r="C65" s="102" t="s">
        <v>168</v>
      </c>
      <c r="D65" s="102" t="s">
        <v>126</v>
      </c>
      <c r="E65" s="103" t="s">
        <v>134</v>
      </c>
      <c r="F65" s="1"/>
    </row>
    <row r="66" spans="1:6" s="2" customFormat="1" ht="14" x14ac:dyDescent="0.15">
      <c r="A66" s="100">
        <v>44873</v>
      </c>
      <c r="B66" s="101">
        <v>106</v>
      </c>
      <c r="C66" s="102" t="s">
        <v>168</v>
      </c>
      <c r="D66" s="102" t="s">
        <v>141</v>
      </c>
      <c r="E66" s="103" t="s">
        <v>134</v>
      </c>
      <c r="F66" s="1"/>
    </row>
    <row r="67" spans="1:6" s="2" customFormat="1" ht="14" x14ac:dyDescent="0.15">
      <c r="A67" s="100">
        <v>44873</v>
      </c>
      <c r="B67" s="101">
        <v>65</v>
      </c>
      <c r="C67" s="102" t="s">
        <v>168</v>
      </c>
      <c r="D67" s="102" t="s">
        <v>142</v>
      </c>
      <c r="E67" s="103" t="s">
        <v>166</v>
      </c>
      <c r="F67" s="1"/>
    </row>
    <row r="68" spans="1:6" s="2" customFormat="1" ht="28" x14ac:dyDescent="0.15">
      <c r="A68" s="112" t="s">
        <v>169</v>
      </c>
      <c r="B68" s="101">
        <v>1399.93</v>
      </c>
      <c r="C68" s="102" t="s">
        <v>172</v>
      </c>
      <c r="D68" s="102" t="s">
        <v>126</v>
      </c>
      <c r="E68" s="103" t="s">
        <v>170</v>
      </c>
      <c r="F68" s="1"/>
    </row>
    <row r="69" spans="1:6" s="2" customFormat="1" ht="28" x14ac:dyDescent="0.15">
      <c r="A69" s="112" t="s">
        <v>169</v>
      </c>
      <c r="B69" s="101">
        <v>350</v>
      </c>
      <c r="C69" s="102" t="s">
        <v>172</v>
      </c>
      <c r="D69" s="102" t="s">
        <v>137</v>
      </c>
      <c r="E69" s="103" t="s">
        <v>170</v>
      </c>
      <c r="F69" s="1"/>
    </row>
    <row r="70" spans="1:6" s="2" customFormat="1" ht="28" x14ac:dyDescent="0.15">
      <c r="A70" s="112" t="s">
        <v>169</v>
      </c>
      <c r="B70" s="101">
        <v>258.77</v>
      </c>
      <c r="C70" s="102" t="s">
        <v>172</v>
      </c>
      <c r="D70" s="102" t="s">
        <v>141</v>
      </c>
      <c r="E70" s="103" t="s">
        <v>170</v>
      </c>
      <c r="F70" s="1"/>
    </row>
    <row r="71" spans="1:6" s="2" customFormat="1" ht="28" x14ac:dyDescent="0.15">
      <c r="A71" s="112" t="s">
        <v>169</v>
      </c>
      <c r="B71" s="101">
        <v>173</v>
      </c>
      <c r="C71" s="102" t="s">
        <v>172</v>
      </c>
      <c r="D71" s="102" t="s">
        <v>142</v>
      </c>
      <c r="E71" s="103" t="s">
        <v>171</v>
      </c>
      <c r="F71" s="1"/>
    </row>
    <row r="72" spans="1:6" s="2" customFormat="1" ht="14" x14ac:dyDescent="0.15">
      <c r="A72" s="112" t="s">
        <v>173</v>
      </c>
      <c r="B72" s="101">
        <v>627.57000000000005</v>
      </c>
      <c r="C72" s="102" t="s">
        <v>176</v>
      </c>
      <c r="D72" s="102" t="s">
        <v>126</v>
      </c>
      <c r="E72" s="103" t="s">
        <v>175</v>
      </c>
      <c r="F72" s="1"/>
    </row>
    <row r="73" spans="1:6" s="2" customFormat="1" ht="14" x14ac:dyDescent="0.15">
      <c r="A73" s="112" t="s">
        <v>173</v>
      </c>
      <c r="B73" s="101">
        <v>478</v>
      </c>
      <c r="C73" s="102" t="s">
        <v>176</v>
      </c>
      <c r="D73" s="102" t="s">
        <v>137</v>
      </c>
      <c r="E73" s="103" t="s">
        <v>134</v>
      </c>
      <c r="F73" s="1"/>
    </row>
    <row r="74" spans="1:6" s="2" customFormat="1" ht="14" x14ac:dyDescent="0.15">
      <c r="A74" s="112" t="s">
        <v>173</v>
      </c>
      <c r="B74" s="101">
        <v>18.7</v>
      </c>
      <c r="C74" s="102" t="s">
        <v>176</v>
      </c>
      <c r="D74" s="102" t="s">
        <v>141</v>
      </c>
      <c r="E74" s="103" t="s">
        <v>175</v>
      </c>
      <c r="F74" s="1"/>
    </row>
    <row r="75" spans="1:6" s="2" customFormat="1" ht="14" x14ac:dyDescent="0.15">
      <c r="A75" s="112" t="s">
        <v>173</v>
      </c>
      <c r="B75" s="101">
        <v>324</v>
      </c>
      <c r="C75" s="102" t="s">
        <v>176</v>
      </c>
      <c r="D75" s="102" t="s">
        <v>174</v>
      </c>
      <c r="E75" s="103" t="s">
        <v>134</v>
      </c>
      <c r="F75" s="1"/>
    </row>
    <row r="76" spans="1:6" s="2" customFormat="1" ht="14" x14ac:dyDescent="0.15">
      <c r="A76" s="112" t="s">
        <v>173</v>
      </c>
      <c r="B76" s="101">
        <v>173</v>
      </c>
      <c r="C76" s="102" t="s">
        <v>176</v>
      </c>
      <c r="D76" s="102" t="s">
        <v>142</v>
      </c>
      <c r="E76" s="103" t="s">
        <v>166</v>
      </c>
      <c r="F76" s="1"/>
    </row>
    <row r="77" spans="1:6" s="2" customFormat="1" ht="14" x14ac:dyDescent="0.15">
      <c r="A77" s="112" t="s">
        <v>178</v>
      </c>
      <c r="B77" s="101">
        <v>521.82000000000005</v>
      </c>
      <c r="C77" s="102" t="s">
        <v>179</v>
      </c>
      <c r="D77" s="102" t="s">
        <v>126</v>
      </c>
      <c r="E77" s="103" t="s">
        <v>134</v>
      </c>
      <c r="F77" s="1"/>
    </row>
    <row r="78" spans="1:6" s="2" customFormat="1" ht="14" x14ac:dyDescent="0.15">
      <c r="A78" s="112" t="s">
        <v>178</v>
      </c>
      <c r="B78" s="101">
        <v>157</v>
      </c>
      <c r="C78" s="102" t="s">
        <v>179</v>
      </c>
      <c r="D78" s="102" t="s">
        <v>137</v>
      </c>
      <c r="E78" s="103" t="s">
        <v>134</v>
      </c>
      <c r="F78" s="1"/>
    </row>
    <row r="79" spans="1:6" s="2" customFormat="1" ht="14" x14ac:dyDescent="0.15">
      <c r="A79" s="112" t="s">
        <v>178</v>
      </c>
      <c r="B79" s="101">
        <v>101</v>
      </c>
      <c r="C79" s="102" t="s">
        <v>179</v>
      </c>
      <c r="D79" s="102" t="s">
        <v>141</v>
      </c>
      <c r="E79" s="103" t="s">
        <v>134</v>
      </c>
      <c r="F79" s="1"/>
    </row>
    <row r="80" spans="1:6" s="2" customFormat="1" ht="14" x14ac:dyDescent="0.15">
      <c r="A80" s="112" t="s">
        <v>178</v>
      </c>
      <c r="B80" s="101">
        <v>124</v>
      </c>
      <c r="C80" s="102" t="s">
        <v>179</v>
      </c>
      <c r="D80" s="102" t="s">
        <v>142</v>
      </c>
      <c r="E80" s="103" t="s">
        <v>166</v>
      </c>
      <c r="F80" s="1"/>
    </row>
    <row r="81" spans="1:6" s="2" customFormat="1" ht="14" x14ac:dyDescent="0.15">
      <c r="A81" s="100">
        <v>44944</v>
      </c>
      <c r="B81" s="101">
        <v>579.14</v>
      </c>
      <c r="C81" s="102" t="s">
        <v>180</v>
      </c>
      <c r="D81" s="102" t="s">
        <v>126</v>
      </c>
      <c r="E81" s="103" t="s">
        <v>134</v>
      </c>
      <c r="F81" s="1"/>
    </row>
    <row r="82" spans="1:6" s="2" customFormat="1" ht="14" x14ac:dyDescent="0.15">
      <c r="A82" s="100">
        <v>44944</v>
      </c>
      <c r="B82" s="101">
        <v>69</v>
      </c>
      <c r="C82" s="102" t="s">
        <v>180</v>
      </c>
      <c r="D82" s="102" t="s">
        <v>142</v>
      </c>
      <c r="E82" s="103" t="s">
        <v>134</v>
      </c>
      <c r="F82" s="1"/>
    </row>
    <row r="83" spans="1:6" s="2" customFormat="1" ht="14" x14ac:dyDescent="0.15">
      <c r="A83" s="100">
        <v>44949</v>
      </c>
      <c r="B83" s="101">
        <v>812.83</v>
      </c>
      <c r="C83" s="102" t="s">
        <v>181</v>
      </c>
      <c r="D83" s="102" t="s">
        <v>126</v>
      </c>
      <c r="E83" s="103" t="s">
        <v>124</v>
      </c>
      <c r="F83" s="1"/>
    </row>
    <row r="84" spans="1:6" s="2" customFormat="1" ht="14" x14ac:dyDescent="0.15">
      <c r="A84" s="100">
        <v>44949</v>
      </c>
      <c r="B84" s="101">
        <v>94.8</v>
      </c>
      <c r="C84" s="102" t="s">
        <v>181</v>
      </c>
      <c r="D84" s="102" t="s">
        <v>141</v>
      </c>
      <c r="E84" s="103" t="s">
        <v>124</v>
      </c>
      <c r="F84" s="1"/>
    </row>
    <row r="85" spans="1:6" s="2" customFormat="1" ht="14" x14ac:dyDescent="0.15">
      <c r="A85" s="100">
        <v>44949</v>
      </c>
      <c r="B85" s="101">
        <v>69</v>
      </c>
      <c r="C85" s="102" t="s">
        <v>181</v>
      </c>
      <c r="D85" s="102" t="s">
        <v>142</v>
      </c>
      <c r="E85" s="103" t="s">
        <v>182</v>
      </c>
      <c r="F85" s="1"/>
    </row>
    <row r="86" spans="1:6" s="2" customFormat="1" ht="14" x14ac:dyDescent="0.15">
      <c r="A86" s="100">
        <v>44958</v>
      </c>
      <c r="B86" s="101">
        <v>548.99</v>
      </c>
      <c r="C86" s="102" t="s">
        <v>187</v>
      </c>
      <c r="D86" s="102" t="s">
        <v>126</v>
      </c>
      <c r="E86" s="103" t="s">
        <v>134</v>
      </c>
      <c r="F86" s="1"/>
    </row>
    <row r="87" spans="1:6" s="2" customFormat="1" ht="14" x14ac:dyDescent="0.15">
      <c r="A87" s="100">
        <v>44958</v>
      </c>
      <c r="B87" s="101">
        <v>60.7</v>
      </c>
      <c r="C87" s="102" t="s">
        <v>187</v>
      </c>
      <c r="D87" s="102" t="s">
        <v>141</v>
      </c>
      <c r="E87" s="103" t="s">
        <v>134</v>
      </c>
      <c r="F87" s="1"/>
    </row>
    <row r="88" spans="1:6" s="2" customFormat="1" ht="14" x14ac:dyDescent="0.15">
      <c r="A88" s="100">
        <v>44987</v>
      </c>
      <c r="B88" s="101">
        <v>450.78</v>
      </c>
      <c r="C88" s="102" t="s">
        <v>189</v>
      </c>
      <c r="D88" s="102" t="s">
        <v>126</v>
      </c>
      <c r="E88" s="103" t="s">
        <v>188</v>
      </c>
      <c r="F88" s="1"/>
    </row>
    <row r="89" spans="1:6" s="2" customFormat="1" ht="14" x14ac:dyDescent="0.15">
      <c r="A89" s="100">
        <v>44987</v>
      </c>
      <c r="B89" s="101">
        <v>69</v>
      </c>
      <c r="C89" s="102" t="s">
        <v>189</v>
      </c>
      <c r="D89" s="102" t="s">
        <v>142</v>
      </c>
      <c r="E89" s="103" t="s">
        <v>191</v>
      </c>
      <c r="F89" s="1"/>
    </row>
    <row r="90" spans="1:6" s="2" customFormat="1" ht="14" x14ac:dyDescent="0.15">
      <c r="A90" s="100">
        <v>44991</v>
      </c>
      <c r="B90" s="101">
        <v>707.1</v>
      </c>
      <c r="C90" s="102" t="s">
        <v>190</v>
      </c>
      <c r="D90" s="102" t="s">
        <v>126</v>
      </c>
      <c r="E90" s="103" t="s">
        <v>134</v>
      </c>
      <c r="F90" s="1"/>
    </row>
    <row r="91" spans="1:6" s="2" customFormat="1" ht="14" x14ac:dyDescent="0.15">
      <c r="A91" s="100">
        <v>44991</v>
      </c>
      <c r="B91" s="101">
        <v>99.7</v>
      </c>
      <c r="C91" s="102" t="s">
        <v>190</v>
      </c>
      <c r="D91" s="102" t="s">
        <v>141</v>
      </c>
      <c r="E91" s="103" t="s">
        <v>134</v>
      </c>
      <c r="F91" s="1"/>
    </row>
    <row r="92" spans="1:6" s="2" customFormat="1" ht="14" x14ac:dyDescent="0.15">
      <c r="A92" s="100">
        <v>44991</v>
      </c>
      <c r="B92" s="101">
        <v>69</v>
      </c>
      <c r="C92" s="102" t="s">
        <v>190</v>
      </c>
      <c r="D92" s="102" t="s">
        <v>142</v>
      </c>
      <c r="E92" s="103" t="s">
        <v>166</v>
      </c>
      <c r="F92" s="1"/>
    </row>
    <row r="93" spans="1:6" s="2" customFormat="1" ht="14" x14ac:dyDescent="0.15">
      <c r="A93" s="100">
        <v>44995</v>
      </c>
      <c r="B93" s="101">
        <v>842.77</v>
      </c>
      <c r="C93" s="102" t="s">
        <v>192</v>
      </c>
      <c r="D93" s="102" t="s">
        <v>126</v>
      </c>
      <c r="E93" s="103" t="s">
        <v>193</v>
      </c>
      <c r="F93" s="1"/>
    </row>
    <row r="94" spans="1:6" s="2" customFormat="1" ht="14" x14ac:dyDescent="0.15">
      <c r="A94" s="100">
        <v>44995</v>
      </c>
      <c r="B94" s="101">
        <v>69</v>
      </c>
      <c r="C94" s="102" t="s">
        <v>192</v>
      </c>
      <c r="D94" s="102" t="s">
        <v>142</v>
      </c>
      <c r="E94" s="103" t="s">
        <v>191</v>
      </c>
      <c r="F94" s="1"/>
    </row>
    <row r="95" spans="1:6" s="2" customFormat="1" ht="14" x14ac:dyDescent="0.15">
      <c r="A95" s="100">
        <v>44995</v>
      </c>
      <c r="B95" s="101">
        <v>194.63</v>
      </c>
      <c r="C95" s="102" t="s">
        <v>192</v>
      </c>
      <c r="D95" s="102" t="s">
        <v>125</v>
      </c>
      <c r="E95" s="103" t="s">
        <v>194</v>
      </c>
      <c r="F95" s="1"/>
    </row>
    <row r="96" spans="1:6" s="2" customFormat="1" ht="28" x14ac:dyDescent="0.15">
      <c r="A96" s="112" t="s">
        <v>195</v>
      </c>
      <c r="B96" s="101">
        <v>792.47</v>
      </c>
      <c r="C96" s="102" t="s">
        <v>215</v>
      </c>
      <c r="D96" s="102" t="s">
        <v>126</v>
      </c>
      <c r="E96" s="103" t="s">
        <v>134</v>
      </c>
      <c r="F96" s="1"/>
    </row>
    <row r="97" spans="1:6" s="2" customFormat="1" ht="28" x14ac:dyDescent="0.15">
      <c r="A97" s="112" t="s">
        <v>195</v>
      </c>
      <c r="B97" s="101">
        <v>237.15</v>
      </c>
      <c r="C97" s="102" t="s">
        <v>215</v>
      </c>
      <c r="D97" s="102" t="s">
        <v>137</v>
      </c>
      <c r="E97" s="103" t="s">
        <v>134</v>
      </c>
      <c r="F97" s="1"/>
    </row>
    <row r="98" spans="1:6" s="2" customFormat="1" ht="28" x14ac:dyDescent="0.15">
      <c r="A98" s="112" t="s">
        <v>195</v>
      </c>
      <c r="B98" s="101">
        <v>105</v>
      </c>
      <c r="C98" s="102" t="s">
        <v>215</v>
      </c>
      <c r="D98" s="102" t="s">
        <v>141</v>
      </c>
      <c r="E98" s="103" t="s">
        <v>134</v>
      </c>
      <c r="F98" s="1"/>
    </row>
    <row r="99" spans="1:6" s="2" customFormat="1" ht="28" x14ac:dyDescent="0.15">
      <c r="A99" s="112" t="s">
        <v>195</v>
      </c>
      <c r="B99" s="101">
        <v>91</v>
      </c>
      <c r="C99" s="102" t="s">
        <v>215</v>
      </c>
      <c r="D99" s="102" t="s">
        <v>139</v>
      </c>
      <c r="E99" s="103" t="s">
        <v>134</v>
      </c>
      <c r="F99" s="1"/>
    </row>
    <row r="100" spans="1:6" s="2" customFormat="1" ht="28" x14ac:dyDescent="0.15">
      <c r="A100" s="112" t="s">
        <v>195</v>
      </c>
      <c r="B100" s="101">
        <v>134</v>
      </c>
      <c r="C100" s="102" t="s">
        <v>215</v>
      </c>
      <c r="D100" s="102" t="s">
        <v>142</v>
      </c>
      <c r="E100" s="103" t="s">
        <v>166</v>
      </c>
      <c r="F100" s="1"/>
    </row>
    <row r="101" spans="1:6" s="2" customFormat="1" ht="14" x14ac:dyDescent="0.15">
      <c r="A101" s="100">
        <v>45021</v>
      </c>
      <c r="B101" s="101">
        <v>792.47</v>
      </c>
      <c r="C101" s="102" t="s">
        <v>196</v>
      </c>
      <c r="D101" s="102" t="s">
        <v>126</v>
      </c>
      <c r="E101" s="103" t="s">
        <v>134</v>
      </c>
      <c r="F101" s="1"/>
    </row>
    <row r="102" spans="1:6" s="2" customFormat="1" ht="14" x14ac:dyDescent="0.15">
      <c r="A102" s="100">
        <v>45021</v>
      </c>
      <c r="B102" s="101">
        <v>52.9</v>
      </c>
      <c r="C102" s="102" t="s">
        <v>196</v>
      </c>
      <c r="D102" s="102" t="s">
        <v>141</v>
      </c>
      <c r="E102" s="103" t="s">
        <v>134</v>
      </c>
      <c r="F102" s="1"/>
    </row>
    <row r="103" spans="1:6" s="2" customFormat="1" ht="14" x14ac:dyDescent="0.15">
      <c r="A103" s="100">
        <v>45021</v>
      </c>
      <c r="B103" s="101">
        <v>69</v>
      </c>
      <c r="C103" s="102" t="s">
        <v>196</v>
      </c>
      <c r="D103" s="102" t="s">
        <v>142</v>
      </c>
      <c r="E103" s="103" t="s">
        <v>166</v>
      </c>
      <c r="F103" s="1"/>
    </row>
    <row r="104" spans="1:6" s="2" customFormat="1" ht="14" x14ac:dyDescent="0.15">
      <c r="A104" s="112" t="s">
        <v>197</v>
      </c>
      <c r="B104" s="101">
        <v>671.21</v>
      </c>
      <c r="C104" s="102" t="s">
        <v>214</v>
      </c>
      <c r="D104" s="102" t="s">
        <v>126</v>
      </c>
      <c r="E104" s="103" t="s">
        <v>134</v>
      </c>
      <c r="F104" s="1"/>
    </row>
    <row r="105" spans="1:6" s="2" customFormat="1" ht="14" x14ac:dyDescent="0.15">
      <c r="A105" s="112" t="s">
        <v>197</v>
      </c>
      <c r="B105" s="101">
        <v>169</v>
      </c>
      <c r="C105" s="102" t="s">
        <v>214</v>
      </c>
      <c r="D105" s="102" t="s">
        <v>137</v>
      </c>
      <c r="E105" s="103" t="s">
        <v>134</v>
      </c>
      <c r="F105" s="1"/>
    </row>
    <row r="106" spans="1:6" s="2" customFormat="1" ht="14" x14ac:dyDescent="0.15">
      <c r="A106" s="112" t="s">
        <v>197</v>
      </c>
      <c r="B106" s="101">
        <v>46</v>
      </c>
      <c r="C106" s="102" t="s">
        <v>214</v>
      </c>
      <c r="D106" s="102" t="s">
        <v>141</v>
      </c>
      <c r="E106" s="103" t="s">
        <v>134</v>
      </c>
      <c r="F106" s="1"/>
    </row>
    <row r="107" spans="1:6" s="2" customFormat="1" ht="14" x14ac:dyDescent="0.15">
      <c r="A107" s="112" t="s">
        <v>197</v>
      </c>
      <c r="B107" s="101">
        <v>69</v>
      </c>
      <c r="C107" s="102" t="s">
        <v>214</v>
      </c>
      <c r="D107" s="102" t="s">
        <v>142</v>
      </c>
      <c r="E107" s="103" t="s">
        <v>166</v>
      </c>
      <c r="F107" s="1"/>
    </row>
    <row r="108" spans="1:6" s="2" customFormat="1" ht="14" x14ac:dyDescent="0.15">
      <c r="A108" s="100">
        <v>45048</v>
      </c>
      <c r="B108" s="101">
        <v>667.33</v>
      </c>
      <c r="C108" s="102" t="s">
        <v>216</v>
      </c>
      <c r="D108" s="102" t="s">
        <v>126</v>
      </c>
      <c r="E108" s="103" t="s">
        <v>124</v>
      </c>
      <c r="F108" s="1"/>
    </row>
    <row r="109" spans="1:6" s="2" customFormat="1" ht="14" x14ac:dyDescent="0.15">
      <c r="A109" s="100">
        <v>45048</v>
      </c>
      <c r="B109" s="101">
        <v>47.81</v>
      </c>
      <c r="C109" s="102" t="s">
        <v>216</v>
      </c>
      <c r="D109" s="102" t="s">
        <v>141</v>
      </c>
      <c r="E109" s="103" t="s">
        <v>124</v>
      </c>
      <c r="F109" s="1"/>
    </row>
    <row r="110" spans="1:6" s="2" customFormat="1" ht="14" x14ac:dyDescent="0.15">
      <c r="A110" s="100">
        <v>45048</v>
      </c>
      <c r="B110" s="101">
        <v>69</v>
      </c>
      <c r="C110" s="102" t="s">
        <v>216</v>
      </c>
      <c r="D110" s="102" t="s">
        <v>142</v>
      </c>
      <c r="E110" s="103" t="s">
        <v>182</v>
      </c>
      <c r="F110" s="1"/>
    </row>
    <row r="111" spans="1:6" s="2" customFormat="1" ht="14" x14ac:dyDescent="0.15">
      <c r="A111" s="100">
        <v>45056</v>
      </c>
      <c r="B111" s="101">
        <v>865.21</v>
      </c>
      <c r="C111" s="102" t="s">
        <v>199</v>
      </c>
      <c r="D111" s="102" t="s">
        <v>126</v>
      </c>
      <c r="E111" s="103" t="s">
        <v>134</v>
      </c>
      <c r="F111" s="1"/>
    </row>
    <row r="112" spans="1:6" s="2" customFormat="1" ht="14" x14ac:dyDescent="0.15">
      <c r="A112" s="100">
        <v>45056</v>
      </c>
      <c r="B112" s="101">
        <v>106.9</v>
      </c>
      <c r="C112" s="102" t="s">
        <v>199</v>
      </c>
      <c r="D112" s="102" t="s">
        <v>141</v>
      </c>
      <c r="E112" s="103" t="s">
        <v>134</v>
      </c>
      <c r="F112" s="1"/>
    </row>
    <row r="113" spans="1:6" s="2" customFormat="1" ht="14" x14ac:dyDescent="0.15">
      <c r="A113" s="100">
        <v>45056</v>
      </c>
      <c r="B113" s="101">
        <v>69</v>
      </c>
      <c r="C113" s="102" t="s">
        <v>199</v>
      </c>
      <c r="D113" s="102" t="s">
        <v>142</v>
      </c>
      <c r="E113" s="103" t="s">
        <v>166</v>
      </c>
      <c r="F113" s="1"/>
    </row>
    <row r="114" spans="1:6" s="2" customFormat="1" ht="28" x14ac:dyDescent="0.15">
      <c r="A114" s="112" t="s">
        <v>200</v>
      </c>
      <c r="B114" s="101">
        <v>962.88</v>
      </c>
      <c r="C114" s="102" t="s">
        <v>217</v>
      </c>
      <c r="D114" s="102" t="s">
        <v>126</v>
      </c>
      <c r="E114" s="103" t="s">
        <v>201</v>
      </c>
      <c r="F114" s="1"/>
    </row>
    <row r="115" spans="1:6" s="2" customFormat="1" ht="28" x14ac:dyDescent="0.15">
      <c r="A115" s="112" t="s">
        <v>200</v>
      </c>
      <c r="B115" s="101">
        <v>398.7</v>
      </c>
      <c r="C115" s="102" t="s">
        <v>217</v>
      </c>
      <c r="D115" s="102" t="s">
        <v>137</v>
      </c>
      <c r="E115" s="103" t="s">
        <v>201</v>
      </c>
      <c r="F115" s="1"/>
    </row>
    <row r="116" spans="1:6" s="2" customFormat="1" ht="28" x14ac:dyDescent="0.15">
      <c r="A116" s="112" t="s">
        <v>200</v>
      </c>
      <c r="B116" s="101">
        <v>36.93</v>
      </c>
      <c r="C116" s="102" t="s">
        <v>217</v>
      </c>
      <c r="D116" s="102" t="s">
        <v>141</v>
      </c>
      <c r="E116" s="103" t="s">
        <v>201</v>
      </c>
      <c r="F116" s="1"/>
    </row>
    <row r="117" spans="1:6" s="2" customFormat="1" ht="28" x14ac:dyDescent="0.15">
      <c r="A117" s="112" t="s">
        <v>200</v>
      </c>
      <c r="B117" s="101">
        <v>34.5</v>
      </c>
      <c r="C117" s="102" t="s">
        <v>217</v>
      </c>
      <c r="D117" s="102" t="s">
        <v>139</v>
      </c>
      <c r="E117" s="103" t="s">
        <v>201</v>
      </c>
      <c r="F117" s="1"/>
    </row>
    <row r="118" spans="1:6" s="2" customFormat="1" ht="14" x14ac:dyDescent="0.15">
      <c r="A118" s="100">
        <v>45070</v>
      </c>
      <c r="B118" s="101">
        <v>809.94</v>
      </c>
      <c r="C118" s="102" t="s">
        <v>202</v>
      </c>
      <c r="D118" s="102" t="s">
        <v>126</v>
      </c>
      <c r="E118" s="103" t="s">
        <v>134</v>
      </c>
      <c r="F118" s="1"/>
    </row>
    <row r="119" spans="1:6" s="2" customFormat="1" ht="14" x14ac:dyDescent="0.15">
      <c r="A119" s="100">
        <v>45070</v>
      </c>
      <c r="B119" s="101">
        <v>69</v>
      </c>
      <c r="C119" s="102" t="s">
        <v>202</v>
      </c>
      <c r="D119" s="102" t="s">
        <v>142</v>
      </c>
      <c r="E119" s="103" t="s">
        <v>166</v>
      </c>
      <c r="F119" s="1"/>
    </row>
    <row r="120" spans="1:6" s="2" customFormat="1" ht="14" x14ac:dyDescent="0.15">
      <c r="A120" s="100">
        <v>45077</v>
      </c>
      <c r="B120" s="101">
        <v>792.47</v>
      </c>
      <c r="C120" s="102" t="s">
        <v>203</v>
      </c>
      <c r="D120" s="102" t="s">
        <v>126</v>
      </c>
      <c r="E120" s="103" t="s">
        <v>134</v>
      </c>
      <c r="F120" s="1"/>
    </row>
    <row r="121" spans="1:6" s="2" customFormat="1" ht="14" x14ac:dyDescent="0.15">
      <c r="A121" s="100">
        <v>45077</v>
      </c>
      <c r="B121" s="101">
        <v>69</v>
      </c>
      <c r="C121" s="102" t="s">
        <v>203</v>
      </c>
      <c r="D121" s="102" t="s">
        <v>142</v>
      </c>
      <c r="E121" s="103" t="s">
        <v>166</v>
      </c>
      <c r="F121" s="1"/>
    </row>
    <row r="122" spans="1:6" s="2" customFormat="1" ht="14" x14ac:dyDescent="0.15">
      <c r="A122" s="100">
        <v>45085</v>
      </c>
      <c r="B122" s="101">
        <v>634.35</v>
      </c>
      <c r="C122" s="102" t="s">
        <v>204</v>
      </c>
      <c r="D122" s="102" t="s">
        <v>126</v>
      </c>
      <c r="E122" s="103" t="s">
        <v>134</v>
      </c>
      <c r="F122" s="1"/>
    </row>
    <row r="123" spans="1:6" s="2" customFormat="1" ht="14" x14ac:dyDescent="0.15">
      <c r="A123" s="100">
        <v>45085</v>
      </c>
      <c r="B123" s="101">
        <v>69</v>
      </c>
      <c r="C123" s="102" t="s">
        <v>204</v>
      </c>
      <c r="D123" s="102" t="s">
        <v>142</v>
      </c>
      <c r="E123" s="103" t="s">
        <v>166</v>
      </c>
      <c r="F123" s="1"/>
    </row>
    <row r="124" spans="1:6" s="2" customFormat="1" ht="14" x14ac:dyDescent="0.15">
      <c r="A124" s="100">
        <v>45089</v>
      </c>
      <c r="B124" s="101">
        <v>607.19000000000005</v>
      </c>
      <c r="C124" s="102" t="s">
        <v>205</v>
      </c>
      <c r="D124" s="102" t="s">
        <v>126</v>
      </c>
      <c r="E124" s="103" t="s">
        <v>134</v>
      </c>
      <c r="F124" s="1"/>
    </row>
    <row r="125" spans="1:6" s="2" customFormat="1" ht="14" x14ac:dyDescent="0.15">
      <c r="A125" s="100">
        <v>45089</v>
      </c>
      <c r="B125" s="101">
        <v>69</v>
      </c>
      <c r="C125" s="102" t="s">
        <v>205</v>
      </c>
      <c r="D125" s="102" t="s">
        <v>142</v>
      </c>
      <c r="E125" s="103" t="s">
        <v>166</v>
      </c>
      <c r="F125" s="1"/>
    </row>
    <row r="126" spans="1:6" s="2" customFormat="1" ht="14" x14ac:dyDescent="0.15">
      <c r="A126" s="100">
        <v>45098</v>
      </c>
      <c r="B126" s="101">
        <v>865.22</v>
      </c>
      <c r="C126" s="102" t="s">
        <v>206</v>
      </c>
      <c r="D126" s="102" t="s">
        <v>126</v>
      </c>
      <c r="E126" s="103" t="s">
        <v>134</v>
      </c>
      <c r="F126" s="1"/>
    </row>
    <row r="127" spans="1:6" s="2" customFormat="1" ht="14" x14ac:dyDescent="0.15">
      <c r="A127" s="100">
        <v>45098</v>
      </c>
      <c r="B127" s="101">
        <v>78.900000000000006</v>
      </c>
      <c r="C127" s="102" t="s">
        <v>206</v>
      </c>
      <c r="D127" s="102" t="s">
        <v>141</v>
      </c>
      <c r="E127" s="103" t="s">
        <v>134</v>
      </c>
      <c r="F127" s="1"/>
    </row>
    <row r="128" spans="1:6" s="2" customFormat="1" ht="14" x14ac:dyDescent="0.15">
      <c r="A128" s="100">
        <v>45098</v>
      </c>
      <c r="B128" s="101">
        <v>69</v>
      </c>
      <c r="C128" s="102" t="s">
        <v>206</v>
      </c>
      <c r="D128" s="102" t="s">
        <v>142</v>
      </c>
      <c r="E128" s="103" t="s">
        <v>166</v>
      </c>
      <c r="F128" s="1"/>
    </row>
    <row r="129" spans="1:6" s="2" customFormat="1" ht="14" x14ac:dyDescent="0.15">
      <c r="A129" s="112" t="s">
        <v>207</v>
      </c>
      <c r="B129" s="101">
        <v>1174.32</v>
      </c>
      <c r="C129" s="102" t="s">
        <v>208</v>
      </c>
      <c r="D129" s="102"/>
      <c r="E129" s="103"/>
      <c r="F129" s="1"/>
    </row>
    <row r="130" spans="1:6" s="2" customFormat="1" hidden="1" x14ac:dyDescent="0.15">
      <c r="A130" s="91"/>
      <c r="B130" s="92"/>
      <c r="C130" s="93"/>
      <c r="D130" s="93"/>
      <c r="E130" s="94"/>
      <c r="F130" s="1"/>
    </row>
    <row r="131" spans="1:6" ht="19.5" customHeight="1" x14ac:dyDescent="0.15">
      <c r="A131" s="55" t="s">
        <v>78</v>
      </c>
      <c r="B131" s="56">
        <f>SUM(B22:B130)</f>
        <v>41911.860000000015</v>
      </c>
      <c r="C131" s="111" t="str">
        <f>IF(SUBTOTAL(3,B22:B130)=SUBTOTAL(103,B22:B130),'Summary and sign-off'!$A$48,'Summary and sign-off'!$A$49)</f>
        <v>Check - there are no hidden rows with data</v>
      </c>
      <c r="D131" s="120" t="str">
        <f>IF('Summary and sign-off'!F56='Summary and sign-off'!F54,'Summary and sign-off'!A51,'Summary and sign-off'!A50)</f>
        <v>Not all lines have an entry for "Cost in NZ$" and "Type of expense"</v>
      </c>
      <c r="E131" s="120"/>
      <c r="F131" s="17"/>
    </row>
    <row r="132" spans="1:6" ht="10.5" customHeight="1" x14ac:dyDescent="0.15">
      <c r="A132" s="17"/>
      <c r="B132" s="19"/>
      <c r="C132" s="17"/>
      <c r="D132" s="17"/>
      <c r="E132" s="17"/>
      <c r="F132" s="17"/>
    </row>
    <row r="133" spans="1:6" ht="24.75" customHeight="1" x14ac:dyDescent="0.15">
      <c r="A133" s="122" t="s">
        <v>79</v>
      </c>
      <c r="B133" s="122"/>
      <c r="C133" s="122"/>
      <c r="D133" s="122"/>
      <c r="E133" s="122"/>
      <c r="F133" s="17"/>
    </row>
    <row r="134" spans="1:6" ht="27" customHeight="1" x14ac:dyDescent="0.15">
      <c r="A134" s="24" t="s">
        <v>70</v>
      </c>
      <c r="B134" s="24" t="s">
        <v>14</v>
      </c>
      <c r="C134" s="24" t="s">
        <v>80</v>
      </c>
      <c r="D134" s="24" t="s">
        <v>81</v>
      </c>
      <c r="E134" s="24" t="s">
        <v>74</v>
      </c>
      <c r="F134" s="28"/>
    </row>
    <row r="135" spans="1:6" s="2" customFormat="1" ht="14" x14ac:dyDescent="0.15">
      <c r="A135" s="100">
        <v>44950</v>
      </c>
      <c r="B135" s="101">
        <v>303.75</v>
      </c>
      <c r="C135" s="102" t="s">
        <v>183</v>
      </c>
      <c r="D135" s="102" t="s">
        <v>185</v>
      </c>
      <c r="E135" s="103" t="s">
        <v>184</v>
      </c>
      <c r="F135" s="1"/>
    </row>
    <row r="136" spans="1:6" s="2" customFormat="1" ht="14" x14ac:dyDescent="0.15">
      <c r="A136" s="100">
        <v>44951</v>
      </c>
      <c r="B136" s="101">
        <v>406</v>
      </c>
      <c r="C136" s="102" t="s">
        <v>183</v>
      </c>
      <c r="D136" s="102" t="s">
        <v>186</v>
      </c>
      <c r="E136" s="103" t="s">
        <v>184</v>
      </c>
      <c r="F136" s="1"/>
    </row>
    <row r="137" spans="1:6" s="2" customFormat="1" ht="14" x14ac:dyDescent="0.15">
      <c r="A137" s="100">
        <v>44974</v>
      </c>
      <c r="B137" s="101">
        <v>18.82</v>
      </c>
      <c r="C137" s="102" t="s">
        <v>213</v>
      </c>
      <c r="D137" s="102" t="s">
        <v>142</v>
      </c>
      <c r="E137" s="103" t="s">
        <v>184</v>
      </c>
      <c r="F137" s="1"/>
    </row>
    <row r="138" spans="1:6" s="2" customFormat="1" ht="14" x14ac:dyDescent="0.15">
      <c r="A138" s="100">
        <v>45002</v>
      </c>
      <c r="B138" s="101">
        <v>16</v>
      </c>
      <c r="C138" s="102" t="s">
        <v>210</v>
      </c>
      <c r="D138" s="102" t="s">
        <v>142</v>
      </c>
      <c r="E138" s="103" t="s">
        <v>184</v>
      </c>
      <c r="F138" s="1"/>
    </row>
    <row r="139" spans="1:6" s="2" customFormat="1" ht="14" x14ac:dyDescent="0.15">
      <c r="A139" s="100">
        <v>45049</v>
      </c>
      <c r="B139" s="101">
        <v>579.41</v>
      </c>
      <c r="C139" s="102" t="s">
        <v>136</v>
      </c>
      <c r="D139" s="102" t="s">
        <v>198</v>
      </c>
      <c r="E139" s="103" t="s">
        <v>184</v>
      </c>
      <c r="F139" s="1"/>
    </row>
    <row r="140" spans="1:6" s="2" customFormat="1" hidden="1" x14ac:dyDescent="0.15">
      <c r="A140" s="78"/>
      <c r="B140" s="79"/>
      <c r="C140" s="80"/>
      <c r="D140" s="80"/>
      <c r="E140" s="81"/>
      <c r="F140" s="1"/>
    </row>
    <row r="141" spans="1:6" ht="19.5" customHeight="1" x14ac:dyDescent="0.15">
      <c r="A141" s="55" t="s">
        <v>82</v>
      </c>
      <c r="B141" s="56">
        <f>SUM(B135:B140)</f>
        <v>1323.98</v>
      </c>
      <c r="C141" s="111" t="str">
        <f>IF(SUBTOTAL(3,B135:B140)=SUBTOTAL(103,B135:B140),'Summary and sign-off'!$A$48,'Summary and sign-off'!$A$49)</f>
        <v>Check - there are no hidden rows with data</v>
      </c>
      <c r="D141" s="120" t="str">
        <f>IF('Summary and sign-off'!F57='Summary and sign-off'!F54,'Summary and sign-off'!A51,'Summary and sign-off'!A50)</f>
        <v>Check - each entry provides sufficient information</v>
      </c>
      <c r="E141" s="120"/>
      <c r="F141" s="17"/>
    </row>
    <row r="142" spans="1:6" ht="10.5" customHeight="1" x14ac:dyDescent="0.15">
      <c r="A142" s="17"/>
      <c r="B142" s="43"/>
      <c r="C142" s="19"/>
      <c r="D142" s="17"/>
      <c r="E142" s="17"/>
      <c r="F142" s="17"/>
    </row>
    <row r="143" spans="1:6" ht="34.5" customHeight="1" x14ac:dyDescent="0.15">
      <c r="A143" s="31" t="s">
        <v>83</v>
      </c>
      <c r="B143" s="44">
        <f>B18+B131+B141</f>
        <v>44084.860000000015</v>
      </c>
      <c r="C143" s="32"/>
      <c r="D143" s="32"/>
      <c r="E143" s="32"/>
      <c r="F143" s="17"/>
    </row>
    <row r="144" spans="1:6" x14ac:dyDescent="0.15">
      <c r="A144" s="17"/>
      <c r="B144" s="19"/>
      <c r="C144" s="17"/>
      <c r="D144" s="17"/>
      <c r="E144" s="17"/>
      <c r="F144" s="17"/>
    </row>
    <row r="145" spans="1:6" ht="14" x14ac:dyDescent="0.15">
      <c r="A145" s="18" t="s">
        <v>25</v>
      </c>
      <c r="B145" s="19"/>
      <c r="C145" s="17"/>
      <c r="D145" s="17"/>
      <c r="E145" s="17"/>
      <c r="F145" s="17"/>
    </row>
    <row r="146" spans="1:6" ht="12.75" customHeight="1" x14ac:dyDescent="0.15">
      <c r="A146" s="20" t="s">
        <v>84</v>
      </c>
      <c r="F146" s="17"/>
    </row>
    <row r="147" spans="1:6" ht="13" customHeight="1" x14ac:dyDescent="0.15">
      <c r="A147" s="20" t="s">
        <v>85</v>
      </c>
      <c r="B147" s="17"/>
      <c r="D147" s="17"/>
      <c r="F147" s="17"/>
    </row>
    <row r="148" spans="1:6" x14ac:dyDescent="0.15">
      <c r="A148" s="20" t="s">
        <v>86</v>
      </c>
      <c r="F148" s="17"/>
    </row>
    <row r="149" spans="1:6" x14ac:dyDescent="0.15">
      <c r="A149" s="20" t="s">
        <v>31</v>
      </c>
      <c r="B149" s="19"/>
      <c r="C149" s="17"/>
      <c r="D149" s="17"/>
      <c r="E149" s="17"/>
      <c r="F149" s="17"/>
    </row>
    <row r="150" spans="1:6" ht="13" customHeight="1" x14ac:dyDescent="0.15">
      <c r="A150" s="20" t="s">
        <v>87</v>
      </c>
      <c r="B150" s="17"/>
      <c r="D150" s="17"/>
      <c r="F150" s="17"/>
    </row>
    <row r="151" spans="1:6" x14ac:dyDescent="0.15">
      <c r="A151" s="20" t="s">
        <v>88</v>
      </c>
      <c r="F151" s="17"/>
    </row>
    <row r="152" spans="1:6" x14ac:dyDescent="0.15">
      <c r="A152" s="20" t="s">
        <v>89</v>
      </c>
      <c r="B152" s="20"/>
      <c r="C152" s="20"/>
      <c r="D152" s="20"/>
      <c r="F152" s="17"/>
    </row>
    <row r="153" spans="1:6" x14ac:dyDescent="0.15">
      <c r="A153" s="26"/>
      <c r="B153" s="17"/>
      <c r="C153" s="17"/>
      <c r="D153" s="17"/>
      <c r="E153" s="17"/>
      <c r="F153" s="17"/>
    </row>
    <row r="154" spans="1:6" hidden="1" x14ac:dyDescent="0.15">
      <c r="A154" s="26"/>
      <c r="B154" s="17"/>
      <c r="C154" s="17"/>
      <c r="D154" s="17"/>
      <c r="E154" s="17"/>
      <c r="F154" s="17"/>
    </row>
    <row r="155" spans="1:6" x14ac:dyDescent="0.15"/>
    <row r="156" spans="1:6" x14ac:dyDescent="0.15"/>
    <row r="157" spans="1:6" x14ac:dyDescent="0.15"/>
    <row r="158" spans="1:6" x14ac:dyDescent="0.15"/>
    <row r="159" spans="1:6" ht="12.75" hidden="1" customHeight="1" x14ac:dyDescent="0.15"/>
    <row r="160" spans="1:6" x14ac:dyDescent="0.15"/>
    <row r="161" spans="1:6" x14ac:dyDescent="0.15"/>
    <row r="162" spans="1:6" hidden="1" x14ac:dyDescent="0.15">
      <c r="A162" s="26"/>
      <c r="B162" s="17"/>
      <c r="C162" s="17"/>
      <c r="D162" s="17"/>
      <c r="E162" s="17"/>
      <c r="F162" s="17"/>
    </row>
    <row r="163" spans="1:6" hidden="1" x14ac:dyDescent="0.15">
      <c r="A163" s="26"/>
      <c r="B163" s="17"/>
      <c r="C163" s="17"/>
      <c r="D163" s="17"/>
      <c r="E163" s="17"/>
      <c r="F163" s="17"/>
    </row>
    <row r="164" spans="1:6" hidden="1" x14ac:dyDescent="0.15">
      <c r="A164" s="26"/>
      <c r="B164" s="17"/>
      <c r="C164" s="17"/>
      <c r="D164" s="17"/>
      <c r="E164" s="17"/>
      <c r="F164" s="17"/>
    </row>
    <row r="165" spans="1:6" hidden="1" x14ac:dyDescent="0.15">
      <c r="A165" s="26"/>
      <c r="B165" s="17"/>
      <c r="C165" s="17"/>
      <c r="D165" s="17"/>
      <c r="E165" s="17"/>
      <c r="F165" s="17"/>
    </row>
    <row r="166" spans="1:6" hidden="1" x14ac:dyDescent="0.15">
      <c r="A166" s="26"/>
      <c r="B166" s="17"/>
      <c r="C166" s="17"/>
      <c r="D166" s="17"/>
      <c r="E166" s="17"/>
      <c r="F166" s="17"/>
    </row>
    <row r="167" spans="1:6" x14ac:dyDescent="0.15"/>
    <row r="168" spans="1:6" x14ac:dyDescent="0.15"/>
    <row r="169" spans="1:6" x14ac:dyDescent="0.15"/>
    <row r="170" spans="1:6" x14ac:dyDescent="0.15"/>
    <row r="171" spans="1:6" x14ac:dyDescent="0.15"/>
    <row r="172" spans="1:6" x14ac:dyDescent="0.15"/>
    <row r="173" spans="1:6" x14ac:dyDescent="0.15"/>
    <row r="174" spans="1:6" x14ac:dyDescent="0.15"/>
    <row r="175" spans="1:6" x14ac:dyDescent="0.15"/>
    <row r="176" spans="1:6" x14ac:dyDescent="0.15"/>
    <row r="177" x14ac:dyDescent="0.15"/>
    <row r="178" x14ac:dyDescent="0.15"/>
    <row r="179" x14ac:dyDescent="0.15"/>
    <row r="180" x14ac:dyDescent="0.15"/>
    <row r="181" x14ac:dyDescent="0.15"/>
    <row r="182" x14ac:dyDescent="0.15"/>
    <row r="183" x14ac:dyDescent="0.15"/>
    <row r="184" x14ac:dyDescent="0.15"/>
    <row r="185" x14ac:dyDescent="0.15"/>
    <row r="186" x14ac:dyDescent="0.15"/>
    <row r="188" x14ac:dyDescent="0.15"/>
    <row r="189" x14ac:dyDescent="0.15"/>
    <row r="190" x14ac:dyDescent="0.15"/>
    <row r="191" x14ac:dyDescent="0.15"/>
    <row r="192" x14ac:dyDescent="0.15"/>
    <row r="193" x14ac:dyDescent="0.15"/>
    <row r="194" x14ac:dyDescent="0.15"/>
    <row r="195" x14ac:dyDescent="0.15"/>
    <row r="198" x14ac:dyDescent="0.15"/>
    <row r="199" x14ac:dyDescent="0.15"/>
    <row r="200" x14ac:dyDescent="0.15"/>
    <row r="201" x14ac:dyDescent="0.15"/>
  </sheetData>
  <sheetProtection sheet="1" formatCells="0" formatRows="0" insertColumns="0" insertRows="0" deleteRows="0"/>
  <mergeCells count="15">
    <mergeCell ref="B7:E7"/>
    <mergeCell ref="B5:E5"/>
    <mergeCell ref="D141:E141"/>
    <mergeCell ref="A1:E1"/>
    <mergeCell ref="A20:E20"/>
    <mergeCell ref="A133:E133"/>
    <mergeCell ref="B2:E2"/>
    <mergeCell ref="B3:E3"/>
    <mergeCell ref="B4:E4"/>
    <mergeCell ref="A8:E8"/>
    <mergeCell ref="A9:E9"/>
    <mergeCell ref="B6:E6"/>
    <mergeCell ref="D18:E18"/>
    <mergeCell ref="D131:E13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7 A135 A140 A22:A13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4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36 A137 A138 A13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B22:B130 B135:B140 B12:B17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view="pageBreakPreview" zoomScale="50" zoomScaleNormal="100" zoomScaleSheetLayoutView="50" workbookViewId="0">
      <selection activeCell="B7" sqref="B7:E7"/>
    </sheetView>
  </sheetViews>
  <sheetFormatPr baseColWidth="10" defaultColWidth="0" defaultRowHeight="13" zeroHeight="1" x14ac:dyDescent="0.15"/>
  <cols>
    <col min="1" max="1" width="35.6640625" customWidth="1"/>
    <col min="2" max="2" width="14.33203125" customWidth="1"/>
    <col min="3" max="3" width="71.5" customWidth="1"/>
    <col min="4" max="4" width="50" customWidth="1"/>
    <col min="5" max="5" width="21.5" customWidth="1"/>
    <col min="6" max="6" width="39.33203125" customWidth="1"/>
    <col min="7" max="10" width="9.1640625" hidden="1" customWidth="1"/>
    <col min="11" max="13" width="0" hidden="1" customWidth="1"/>
  </cols>
  <sheetData>
    <row r="1" spans="1:6" ht="26.25" customHeight="1" x14ac:dyDescent="0.15">
      <c r="A1" s="121" t="s">
        <v>61</v>
      </c>
      <c r="B1" s="121"/>
      <c r="C1" s="121"/>
      <c r="D1" s="121"/>
      <c r="E1" s="121"/>
    </row>
    <row r="2" spans="1:6" ht="21" customHeight="1" x14ac:dyDescent="0.15">
      <c r="A2" s="3" t="s">
        <v>62</v>
      </c>
      <c r="B2" s="119" t="str">
        <f>'Summary and sign-off'!B2:F2</f>
        <v>Te Pūkenga - New Zealand Institute of Skills and Technology</v>
      </c>
      <c r="C2" s="119"/>
      <c r="D2" s="119"/>
      <c r="E2" s="119"/>
    </row>
    <row r="3" spans="1:6" ht="34" x14ac:dyDescent="0.15">
      <c r="A3" s="3" t="s">
        <v>63</v>
      </c>
      <c r="B3" s="119" t="str">
        <f>'Summary and sign-off'!B3:F3</f>
        <v>Peter Winder</v>
      </c>
      <c r="C3" s="119"/>
      <c r="D3" s="119"/>
      <c r="E3" s="119"/>
    </row>
    <row r="4" spans="1:6" ht="21" customHeight="1" x14ac:dyDescent="0.15">
      <c r="A4" s="3" t="s">
        <v>64</v>
      </c>
      <c r="B4" s="119">
        <f>'Summary and sign-off'!B4:F4</f>
        <v>44750</v>
      </c>
      <c r="C4" s="119"/>
      <c r="D4" s="119"/>
      <c r="E4" s="119"/>
    </row>
    <row r="5" spans="1:6" ht="21" customHeight="1" x14ac:dyDescent="0.15">
      <c r="A5" s="3" t="s">
        <v>65</v>
      </c>
      <c r="B5" s="119">
        <f>'Summary and sign-off'!B5:F5</f>
        <v>45107</v>
      </c>
      <c r="C5" s="119"/>
      <c r="D5" s="119"/>
      <c r="E5" s="119"/>
    </row>
    <row r="6" spans="1:6" ht="21" customHeight="1" x14ac:dyDescent="0.15">
      <c r="A6" s="3" t="s">
        <v>66</v>
      </c>
      <c r="B6" s="114"/>
      <c r="C6" s="114"/>
      <c r="D6" s="114"/>
      <c r="E6" s="114"/>
    </row>
    <row r="7" spans="1:6" ht="21" customHeight="1" x14ac:dyDescent="0.15">
      <c r="A7" s="3" t="s">
        <v>7</v>
      </c>
      <c r="B7" s="114" t="s">
        <v>35</v>
      </c>
      <c r="C7" s="114"/>
      <c r="D7" s="114"/>
      <c r="E7" s="114"/>
    </row>
    <row r="8" spans="1:6" ht="35.25" customHeight="1" x14ac:dyDescent="0.2">
      <c r="A8" s="130" t="s">
        <v>90</v>
      </c>
      <c r="B8" s="130"/>
      <c r="C8" s="131"/>
      <c r="D8" s="131"/>
      <c r="E8" s="131"/>
      <c r="F8" s="27"/>
    </row>
    <row r="9" spans="1:6" ht="35.25" customHeight="1" x14ac:dyDescent="0.2">
      <c r="A9" s="128" t="s">
        <v>91</v>
      </c>
      <c r="B9" s="129"/>
      <c r="C9" s="129"/>
      <c r="D9" s="129"/>
      <c r="E9" s="129"/>
      <c r="F9" s="27"/>
    </row>
    <row r="10" spans="1:6" ht="27" customHeight="1" x14ac:dyDescent="0.15">
      <c r="A10" s="24" t="s">
        <v>92</v>
      </c>
      <c r="B10" s="24" t="s">
        <v>14</v>
      </c>
      <c r="C10" s="24" t="s">
        <v>93</v>
      </c>
      <c r="D10" s="24" t="s">
        <v>94</v>
      </c>
      <c r="E10" s="24" t="s">
        <v>74</v>
      </c>
      <c r="F10" s="20"/>
    </row>
    <row r="11" spans="1:6" s="2" customFormat="1" x14ac:dyDescent="0.15">
      <c r="A11" s="104"/>
      <c r="B11" s="101"/>
      <c r="C11" s="105"/>
      <c r="D11" s="105"/>
      <c r="E11" s="106"/>
    </row>
    <row r="12" spans="1:6" s="2" customFormat="1" x14ac:dyDescent="0.15">
      <c r="A12" s="100"/>
      <c r="B12" s="101"/>
      <c r="C12" s="105"/>
      <c r="D12" s="105"/>
      <c r="E12" s="106"/>
    </row>
    <row r="13" spans="1:6" s="2" customFormat="1" x14ac:dyDescent="0.15">
      <c r="A13" s="100"/>
      <c r="B13" s="101"/>
      <c r="C13" s="105"/>
      <c r="D13" s="105"/>
      <c r="E13" s="106"/>
    </row>
    <row r="14" spans="1:6" s="2" customFormat="1" x14ac:dyDescent="0.15">
      <c r="A14" s="100"/>
      <c r="B14" s="101"/>
      <c r="C14" s="105"/>
      <c r="D14" s="105"/>
      <c r="E14" s="106"/>
    </row>
    <row r="15" spans="1:6" s="2" customFormat="1" x14ac:dyDescent="0.15">
      <c r="A15" s="100"/>
      <c r="B15" s="101"/>
      <c r="C15" s="105"/>
      <c r="D15" s="105"/>
      <c r="E15" s="106"/>
    </row>
    <row r="16" spans="1:6" s="2" customFormat="1" x14ac:dyDescent="0.15">
      <c r="A16" s="100"/>
      <c r="B16" s="101"/>
      <c r="C16" s="105"/>
      <c r="D16" s="105"/>
      <c r="E16" s="106"/>
    </row>
    <row r="17" spans="1:6" s="2" customFormat="1" x14ac:dyDescent="0.15">
      <c r="A17" s="100"/>
      <c r="B17" s="101"/>
      <c r="C17" s="105"/>
      <c r="D17" s="105"/>
      <c r="E17" s="106"/>
    </row>
    <row r="18" spans="1:6" s="2" customFormat="1" x14ac:dyDescent="0.15">
      <c r="A18" s="100"/>
      <c r="B18" s="101"/>
      <c r="C18" s="105"/>
      <c r="D18" s="105"/>
      <c r="E18" s="106"/>
    </row>
    <row r="19" spans="1:6" s="2" customFormat="1" x14ac:dyDescent="0.15">
      <c r="A19" s="100"/>
      <c r="B19" s="101"/>
      <c r="C19" s="105"/>
      <c r="D19" s="105"/>
      <c r="E19" s="106"/>
    </row>
    <row r="20" spans="1:6" s="2" customFormat="1" x14ac:dyDescent="0.15">
      <c r="A20" s="100"/>
      <c r="B20" s="101"/>
      <c r="C20" s="105"/>
      <c r="D20" s="105"/>
      <c r="E20" s="106"/>
    </row>
    <row r="21" spans="1:6" s="2" customFormat="1" x14ac:dyDescent="0.15">
      <c r="A21" s="100"/>
      <c r="B21" s="101"/>
      <c r="C21" s="105"/>
      <c r="D21" s="105"/>
      <c r="E21" s="106"/>
    </row>
    <row r="22" spans="1:6" s="2" customFormat="1" x14ac:dyDescent="0.15">
      <c r="A22" s="104"/>
      <c r="B22" s="101"/>
      <c r="C22" s="105"/>
      <c r="D22" s="105"/>
      <c r="E22" s="106"/>
    </row>
    <row r="23" spans="1:6" s="2" customFormat="1" x14ac:dyDescent="0.15">
      <c r="A23" s="104"/>
      <c r="B23" s="101"/>
      <c r="C23" s="105"/>
      <c r="D23" s="105"/>
      <c r="E23" s="106"/>
    </row>
    <row r="24" spans="1:6" s="2" customFormat="1" ht="11.25" hidden="1" customHeight="1" x14ac:dyDescent="0.15">
      <c r="A24" s="82"/>
      <c r="B24" s="79"/>
      <c r="C24" s="83"/>
      <c r="D24" s="83"/>
      <c r="E24" s="84"/>
    </row>
    <row r="25" spans="1:6" ht="34.5" customHeight="1" x14ac:dyDescent="0.15">
      <c r="A25" s="39" t="s">
        <v>95</v>
      </c>
      <c r="B25" s="48">
        <f>SUM(B11:B24)</f>
        <v>0</v>
      </c>
      <c r="C25" s="54" t="str">
        <f>IF(SUBTOTAL(3,B11:B24)=SUBTOTAL(103,B11:B24),'Summary and sign-off'!$A$48,'Summary and sign-off'!$A$49)</f>
        <v>Check - there are no hidden rows with data</v>
      </c>
      <c r="D25" s="120" t="str">
        <f>IF('Summary and sign-off'!F58='Summary and sign-off'!F54,'Summary and sign-off'!A51,'Summary and sign-off'!A50)</f>
        <v>Check - each entry provides sufficient information</v>
      </c>
      <c r="E25" s="120"/>
      <c r="F25" s="2"/>
    </row>
    <row r="26" spans="1:6" x14ac:dyDescent="0.15">
      <c r="A26" s="18"/>
      <c r="B26" s="17"/>
      <c r="C26" s="17"/>
      <c r="D26" s="17"/>
      <c r="E26" s="17"/>
    </row>
    <row r="27" spans="1:6" ht="14" x14ac:dyDescent="0.15">
      <c r="A27" s="18" t="s">
        <v>25</v>
      </c>
      <c r="B27" s="19"/>
      <c r="C27" s="17"/>
      <c r="D27" s="17"/>
      <c r="E27" s="17"/>
    </row>
    <row r="28" spans="1:6" ht="12.75" customHeight="1" x14ac:dyDescent="0.15">
      <c r="A28" s="20" t="s">
        <v>96</v>
      </c>
      <c r="B28" s="20"/>
      <c r="C28" s="20"/>
      <c r="D28" s="20"/>
      <c r="E28" s="20"/>
    </row>
    <row r="29" spans="1:6" x14ac:dyDescent="0.15">
      <c r="A29" s="20" t="s">
        <v>97</v>
      </c>
      <c r="B29" s="20"/>
      <c r="C29" s="28"/>
      <c r="D29" s="28"/>
      <c r="E29" s="28"/>
    </row>
    <row r="30" spans="1:6" x14ac:dyDescent="0.15">
      <c r="A30" s="20" t="s">
        <v>31</v>
      </c>
      <c r="B30" s="19"/>
      <c r="C30" s="17"/>
      <c r="D30" s="17"/>
      <c r="E30" s="17"/>
      <c r="F30" s="17"/>
    </row>
    <row r="31" spans="1:6" x14ac:dyDescent="0.15">
      <c r="A31" s="20" t="s">
        <v>98</v>
      </c>
      <c r="B31" s="20"/>
      <c r="C31" s="28"/>
      <c r="D31" s="28"/>
      <c r="E31" s="28"/>
    </row>
    <row r="32" spans="1:6" ht="12.75" customHeight="1" x14ac:dyDescent="0.15">
      <c r="A32" s="20" t="s">
        <v>99</v>
      </c>
      <c r="B32" s="20"/>
      <c r="C32" s="22"/>
      <c r="D32" s="22"/>
      <c r="E32" s="22"/>
    </row>
    <row r="33" spans="1:5" x14ac:dyDescent="0.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3"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B1" zoomScale="90" zoomScaleNormal="90" workbookViewId="0">
      <selection activeCell="B13" sqref="B13"/>
    </sheetView>
  </sheetViews>
  <sheetFormatPr baseColWidth="10" defaultColWidth="0" defaultRowHeight="13" zeroHeight="1" x14ac:dyDescent="0.15"/>
  <cols>
    <col min="1" max="1" width="35.6640625" customWidth="1"/>
    <col min="2" max="2" width="14.33203125" customWidth="1"/>
    <col min="3" max="3" width="71.5" customWidth="1"/>
    <col min="4" max="4" width="50" customWidth="1"/>
    <col min="5" max="5" width="21.5" customWidth="1"/>
    <col min="6" max="6" width="36.83203125" customWidth="1"/>
    <col min="7" max="10" width="9.1640625" hidden="1" customWidth="1"/>
    <col min="11" max="13" width="0" hidden="1" customWidth="1"/>
    <col min="14" max="16384" width="9.1640625" hidden="1"/>
  </cols>
  <sheetData>
    <row r="1" spans="1:6" ht="26.25" customHeight="1" x14ac:dyDescent="0.15">
      <c r="A1" s="121" t="s">
        <v>61</v>
      </c>
      <c r="B1" s="121"/>
      <c r="C1" s="121"/>
      <c r="D1" s="121"/>
      <c r="E1" s="121"/>
    </row>
    <row r="2" spans="1:6" ht="21" customHeight="1" x14ac:dyDescent="0.15">
      <c r="A2" s="3" t="s">
        <v>62</v>
      </c>
      <c r="B2" s="119" t="str">
        <f>'Summary and sign-off'!B2:F2</f>
        <v>Te Pūkenga - New Zealand Institute of Skills and Technology</v>
      </c>
      <c r="C2" s="119"/>
      <c r="D2" s="119"/>
      <c r="E2" s="119"/>
    </row>
    <row r="3" spans="1:6" ht="34" x14ac:dyDescent="0.15">
      <c r="A3" s="3" t="s">
        <v>100</v>
      </c>
      <c r="B3" s="119" t="str">
        <f>'Summary and sign-off'!B3:F3</f>
        <v>Peter Winder</v>
      </c>
      <c r="C3" s="119"/>
      <c r="D3" s="119"/>
      <c r="E3" s="119"/>
    </row>
    <row r="4" spans="1:6" ht="21" customHeight="1" x14ac:dyDescent="0.15">
      <c r="A4" s="3" t="s">
        <v>64</v>
      </c>
      <c r="B4" s="119">
        <f>'Summary and sign-off'!B4:F4</f>
        <v>44750</v>
      </c>
      <c r="C4" s="119"/>
      <c r="D4" s="119"/>
      <c r="E4" s="119"/>
    </row>
    <row r="5" spans="1:6" ht="21" customHeight="1" x14ac:dyDescent="0.15">
      <c r="A5" s="3" t="s">
        <v>65</v>
      </c>
      <c r="B5" s="119">
        <f>'Summary and sign-off'!B5:F5</f>
        <v>45107</v>
      </c>
      <c r="C5" s="119"/>
      <c r="D5" s="119"/>
      <c r="E5" s="119"/>
    </row>
    <row r="6" spans="1:6" ht="21" customHeight="1" x14ac:dyDescent="0.15">
      <c r="A6" s="3" t="s">
        <v>66</v>
      </c>
      <c r="B6" s="114" t="s">
        <v>33</v>
      </c>
      <c r="C6" s="114"/>
      <c r="D6" s="114"/>
      <c r="E6" s="114"/>
      <c r="F6" s="23"/>
    </row>
    <row r="7" spans="1:6" ht="21" customHeight="1" x14ac:dyDescent="0.15">
      <c r="A7" s="3" t="s">
        <v>7</v>
      </c>
      <c r="B7" s="114" t="s">
        <v>35</v>
      </c>
      <c r="C7" s="114"/>
      <c r="D7" s="114"/>
      <c r="E7" s="114"/>
      <c r="F7" s="23"/>
    </row>
    <row r="8" spans="1:6" ht="35.25" customHeight="1" x14ac:dyDescent="0.15">
      <c r="A8" s="124" t="s">
        <v>101</v>
      </c>
      <c r="B8" s="124"/>
      <c r="C8" s="131"/>
      <c r="D8" s="131"/>
      <c r="E8" s="131"/>
    </row>
    <row r="9" spans="1:6" ht="35.25" customHeight="1" x14ac:dyDescent="0.15">
      <c r="A9" s="132" t="s">
        <v>102</v>
      </c>
      <c r="B9" s="133"/>
      <c r="C9" s="133"/>
      <c r="D9" s="133"/>
      <c r="E9" s="133"/>
    </row>
    <row r="10" spans="1:6" ht="27" customHeight="1" x14ac:dyDescent="0.15">
      <c r="A10" s="24" t="s">
        <v>70</v>
      </c>
      <c r="B10" s="24" t="s">
        <v>14</v>
      </c>
      <c r="C10" s="24" t="s">
        <v>103</v>
      </c>
      <c r="D10" s="24" t="s">
        <v>104</v>
      </c>
      <c r="E10" s="24" t="s">
        <v>74</v>
      </c>
      <c r="F10" s="20"/>
    </row>
    <row r="11" spans="1:6" s="2" customFormat="1" hidden="1" x14ac:dyDescent="0.15">
      <c r="A11" s="82"/>
      <c r="B11" s="79"/>
      <c r="C11" s="83"/>
      <c r="D11" s="83"/>
      <c r="E11" s="84"/>
    </row>
    <row r="12" spans="1:6" s="2" customFormat="1" ht="14" x14ac:dyDescent="0.15">
      <c r="A12" s="100" t="s">
        <v>207</v>
      </c>
      <c r="B12" s="101">
        <v>114.51</v>
      </c>
      <c r="C12" s="105" t="s">
        <v>212</v>
      </c>
      <c r="D12" s="105" t="s">
        <v>211</v>
      </c>
      <c r="E12" s="106"/>
    </row>
    <row r="13" spans="1:6" s="2" customFormat="1" x14ac:dyDescent="0.15">
      <c r="A13" s="100"/>
      <c r="B13" s="101"/>
      <c r="C13" s="105"/>
      <c r="D13" s="105"/>
      <c r="E13" s="106"/>
    </row>
    <row r="14" spans="1:6" s="2" customFormat="1" x14ac:dyDescent="0.15">
      <c r="A14" s="100"/>
      <c r="B14" s="101"/>
      <c r="C14" s="105"/>
      <c r="D14" s="105"/>
      <c r="E14" s="106"/>
    </row>
    <row r="15" spans="1:6" s="2" customFormat="1" x14ac:dyDescent="0.15">
      <c r="A15" s="100"/>
      <c r="B15" s="101"/>
      <c r="C15" s="105"/>
      <c r="D15" s="105"/>
      <c r="E15" s="106"/>
    </row>
    <row r="16" spans="1:6" s="2" customFormat="1" x14ac:dyDescent="0.15">
      <c r="A16" s="100"/>
      <c r="B16" s="101"/>
      <c r="C16" s="105"/>
      <c r="D16" s="105"/>
      <c r="E16" s="106"/>
    </row>
    <row r="17" spans="1:6" s="2" customFormat="1" x14ac:dyDescent="0.15">
      <c r="A17" s="100"/>
      <c r="B17" s="101"/>
      <c r="C17" s="105"/>
      <c r="D17" s="105"/>
      <c r="E17" s="106"/>
    </row>
    <row r="18" spans="1:6" s="2" customFormat="1" x14ac:dyDescent="0.15">
      <c r="A18" s="100"/>
      <c r="B18" s="101"/>
      <c r="C18" s="105"/>
      <c r="D18" s="105"/>
      <c r="E18" s="106"/>
    </row>
    <row r="19" spans="1:6" s="2" customFormat="1" x14ac:dyDescent="0.15">
      <c r="A19" s="100"/>
      <c r="B19" s="101"/>
      <c r="C19" s="105"/>
      <c r="D19" s="105"/>
      <c r="E19" s="106"/>
    </row>
    <row r="20" spans="1:6" s="2" customFormat="1" x14ac:dyDescent="0.15">
      <c r="A20" s="100"/>
      <c r="B20" s="101"/>
      <c r="C20" s="105"/>
      <c r="D20" s="105"/>
      <c r="E20" s="106"/>
    </row>
    <row r="21" spans="1:6" s="2" customFormat="1" x14ac:dyDescent="0.15">
      <c r="A21" s="100"/>
      <c r="B21" s="101"/>
      <c r="C21" s="105"/>
      <c r="D21" s="105"/>
      <c r="E21" s="106"/>
    </row>
    <row r="22" spans="1:6" s="2" customFormat="1" x14ac:dyDescent="0.15">
      <c r="A22" s="104"/>
      <c r="B22" s="101"/>
      <c r="C22" s="105"/>
      <c r="D22" s="105"/>
      <c r="E22" s="106"/>
    </row>
    <row r="23" spans="1:6" s="2" customFormat="1" x14ac:dyDescent="0.15">
      <c r="A23" s="104"/>
      <c r="B23" s="101"/>
      <c r="C23" s="105"/>
      <c r="D23" s="105"/>
      <c r="E23" s="106"/>
    </row>
    <row r="24" spans="1:6" s="2" customFormat="1" hidden="1" x14ac:dyDescent="0.15">
      <c r="A24" s="82"/>
      <c r="B24" s="79"/>
      <c r="C24" s="83"/>
      <c r="D24" s="83"/>
      <c r="E24" s="84"/>
    </row>
    <row r="25" spans="1:6" ht="34.5" customHeight="1" x14ac:dyDescent="0.15">
      <c r="A25" s="39" t="s">
        <v>105</v>
      </c>
      <c r="B25" s="48">
        <f>SUM(B11:B24)</f>
        <v>114.51</v>
      </c>
      <c r="C25" s="54" t="str">
        <f>IF(SUBTOTAL(3,B11:B24)=SUBTOTAL(103,B11:B24),'Summary and sign-off'!$A$48,'Summary and sign-off'!$A$49)</f>
        <v>Check - there are no hidden rows with data</v>
      </c>
      <c r="D25" s="120" t="str">
        <f>IF('Summary and sign-off'!F59='Summary and sign-off'!F54,'Summary and sign-off'!A51,'Summary and sign-off'!A50)</f>
        <v>Check - each entry provides sufficient information</v>
      </c>
      <c r="E25" s="120"/>
    </row>
    <row r="26" spans="1:6" ht="14.25" customHeight="1" x14ac:dyDescent="0.15">
      <c r="B26" s="17"/>
      <c r="C26" s="17"/>
      <c r="D26" s="17"/>
      <c r="E26" s="17"/>
    </row>
    <row r="27" spans="1:6" ht="14" x14ac:dyDescent="0.15">
      <c r="A27" s="18" t="s">
        <v>106</v>
      </c>
      <c r="B27" s="17"/>
      <c r="C27" s="17"/>
      <c r="D27" s="17"/>
      <c r="E27" s="17"/>
    </row>
    <row r="28" spans="1:6" ht="12.75" customHeight="1" x14ac:dyDescent="0.15">
      <c r="A28" s="20" t="s">
        <v>84</v>
      </c>
      <c r="B28" s="17"/>
      <c r="C28" s="17"/>
      <c r="D28" s="17"/>
      <c r="E28" s="17"/>
    </row>
    <row r="29" spans="1:6" x14ac:dyDescent="0.15">
      <c r="A29" s="20" t="s">
        <v>31</v>
      </c>
      <c r="B29" s="19"/>
      <c r="C29" s="17"/>
      <c r="D29" s="17"/>
      <c r="E29" s="17"/>
      <c r="F29" s="17"/>
    </row>
    <row r="30" spans="1:6" x14ac:dyDescent="0.15">
      <c r="A30" s="20" t="s">
        <v>98</v>
      </c>
      <c r="C30" s="17"/>
      <c r="D30" s="17"/>
      <c r="E30" s="17"/>
      <c r="F30" s="17"/>
    </row>
    <row r="31" spans="1:6" ht="12.75" customHeight="1" x14ac:dyDescent="0.15">
      <c r="A31" s="20" t="s">
        <v>99</v>
      </c>
      <c r="B31" s="25"/>
      <c r="C31" s="22"/>
      <c r="D31" s="22"/>
      <c r="E31" s="22"/>
      <c r="F31" s="22"/>
    </row>
    <row r="32" spans="1:6" x14ac:dyDescent="0.15">
      <c r="B32" s="26"/>
      <c r="C32" s="17"/>
      <c r="D32" s="17"/>
      <c r="E32" s="17"/>
    </row>
    <row r="33" spans="1:5" hidden="1" x14ac:dyDescent="0.15">
      <c r="A33" s="17"/>
      <c r="B33" s="17"/>
      <c r="C33" s="17"/>
      <c r="D33" s="17"/>
    </row>
    <row r="34" spans="1:5" ht="12.75" hidden="1" customHeight="1" x14ac:dyDescent="0.15"/>
    <row r="35" spans="1:5" hidden="1" x14ac:dyDescent="0.15">
      <c r="A35" s="17"/>
      <c r="B35" s="17"/>
      <c r="C35" s="17"/>
      <c r="D35" s="17"/>
      <c r="E35" s="17"/>
    </row>
    <row r="36" spans="1:5" hidden="1" x14ac:dyDescent="0.15">
      <c r="A36" s="17"/>
      <c r="B36" s="17"/>
      <c r="C36" s="17"/>
      <c r="D36" s="17"/>
      <c r="E36" s="17"/>
    </row>
    <row r="37" spans="1:5" hidden="1" x14ac:dyDescent="0.15">
      <c r="A37" s="17"/>
      <c r="B37" s="17"/>
      <c r="C37" s="17"/>
      <c r="D37" s="17"/>
      <c r="E37" s="17"/>
    </row>
    <row r="38" spans="1:5" hidden="1" x14ac:dyDescent="0.15">
      <c r="A38" s="17"/>
      <c r="B38" s="17"/>
      <c r="C38" s="17"/>
      <c r="D38" s="17"/>
      <c r="E38" s="17"/>
    </row>
    <row r="39" spans="1:5" hidden="1" x14ac:dyDescent="0.1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9"/>
  <sheetViews>
    <sheetView zoomScale="80" zoomScaleNormal="80" workbookViewId="0">
      <selection activeCell="B7" sqref="B7:F7"/>
    </sheetView>
  </sheetViews>
  <sheetFormatPr baseColWidth="10" defaultColWidth="0" defaultRowHeight="13" zeroHeight="1" x14ac:dyDescent="0.15"/>
  <cols>
    <col min="1" max="1" width="35.6640625" customWidth="1"/>
    <col min="2" max="2" width="46.83203125" customWidth="1"/>
    <col min="3" max="3" width="22.1640625" customWidth="1"/>
    <col min="4" max="4" width="25.5" customWidth="1"/>
    <col min="5" max="6" width="35.6640625" customWidth="1"/>
    <col min="7" max="7" width="38" customWidth="1"/>
    <col min="8" max="10" width="9.1640625" hidden="1" customWidth="1"/>
    <col min="11" max="15" width="0" hidden="1" customWidth="1"/>
  </cols>
  <sheetData>
    <row r="1" spans="1:6" ht="26.25" customHeight="1" x14ac:dyDescent="0.15">
      <c r="A1" s="121" t="s">
        <v>107</v>
      </c>
      <c r="B1" s="121"/>
      <c r="C1" s="121"/>
      <c r="D1" s="121"/>
      <c r="E1" s="121"/>
      <c r="F1" s="121"/>
    </row>
    <row r="2" spans="1:6" ht="21" customHeight="1" x14ac:dyDescent="0.15">
      <c r="A2" s="3" t="s">
        <v>62</v>
      </c>
      <c r="B2" s="119" t="str">
        <f>'Summary and sign-off'!B2:F2</f>
        <v>Te Pūkenga - New Zealand Institute of Skills and Technology</v>
      </c>
      <c r="C2" s="119"/>
      <c r="D2" s="119"/>
      <c r="E2" s="119"/>
      <c r="F2" s="119"/>
    </row>
    <row r="3" spans="1:6" ht="34" x14ac:dyDescent="0.15">
      <c r="A3" s="3" t="s">
        <v>63</v>
      </c>
      <c r="B3" s="119" t="str">
        <f>'Summary and sign-off'!B3:F3</f>
        <v>Peter Winder</v>
      </c>
      <c r="C3" s="119"/>
      <c r="D3" s="119"/>
      <c r="E3" s="119"/>
      <c r="F3" s="119"/>
    </row>
    <row r="4" spans="1:6" ht="21" customHeight="1" x14ac:dyDescent="0.15">
      <c r="A4" s="3" t="s">
        <v>64</v>
      </c>
      <c r="B4" s="119">
        <f>'Summary and sign-off'!B4:F4</f>
        <v>44750</v>
      </c>
      <c r="C4" s="119"/>
      <c r="D4" s="119"/>
      <c r="E4" s="119"/>
      <c r="F4" s="119"/>
    </row>
    <row r="5" spans="1:6" ht="21" customHeight="1" x14ac:dyDescent="0.15">
      <c r="A5" s="3" t="s">
        <v>65</v>
      </c>
      <c r="B5" s="119">
        <f>'Summary and sign-off'!B5:F5</f>
        <v>45107</v>
      </c>
      <c r="C5" s="119"/>
      <c r="D5" s="119"/>
      <c r="E5" s="119"/>
      <c r="F5" s="119"/>
    </row>
    <row r="6" spans="1:6" ht="21" customHeight="1" x14ac:dyDescent="0.15">
      <c r="A6" s="3" t="s">
        <v>108</v>
      </c>
      <c r="B6" s="114" t="s">
        <v>32</v>
      </c>
      <c r="C6" s="114"/>
      <c r="D6" s="114"/>
      <c r="E6" s="114"/>
      <c r="F6" s="114"/>
    </row>
    <row r="7" spans="1:6" ht="21" customHeight="1" x14ac:dyDescent="0.15">
      <c r="A7" s="3" t="s">
        <v>7</v>
      </c>
      <c r="B7" s="114" t="s">
        <v>35</v>
      </c>
      <c r="C7" s="114"/>
      <c r="D7" s="114"/>
      <c r="E7" s="114"/>
      <c r="F7" s="114"/>
    </row>
    <row r="8" spans="1:6" ht="36" customHeight="1" x14ac:dyDescent="0.15">
      <c r="A8" s="124" t="s">
        <v>109</v>
      </c>
      <c r="B8" s="124"/>
      <c r="C8" s="124"/>
      <c r="D8" s="124"/>
      <c r="E8" s="124"/>
      <c r="F8" s="124"/>
    </row>
    <row r="9" spans="1:6" ht="36" customHeight="1" x14ac:dyDescent="0.15">
      <c r="A9" s="132" t="s">
        <v>110</v>
      </c>
      <c r="B9" s="133"/>
      <c r="C9" s="133"/>
      <c r="D9" s="133"/>
      <c r="E9" s="133"/>
      <c r="F9" s="133"/>
    </row>
    <row r="10" spans="1:6" ht="39" customHeight="1" x14ac:dyDescent="0.15">
      <c r="A10" s="24" t="s">
        <v>70</v>
      </c>
      <c r="B10" s="95" t="s">
        <v>111</v>
      </c>
      <c r="C10" s="95" t="s">
        <v>112</v>
      </c>
      <c r="D10" s="95" t="s">
        <v>113</v>
      </c>
      <c r="E10" s="95" t="s">
        <v>114</v>
      </c>
      <c r="F10" s="95" t="s">
        <v>115</v>
      </c>
    </row>
    <row r="11" spans="1:6" s="2" customFormat="1" ht="14" x14ac:dyDescent="0.15">
      <c r="A11" s="100">
        <v>45077</v>
      </c>
      <c r="B11" s="105" t="s">
        <v>132</v>
      </c>
      <c r="C11" s="108" t="s">
        <v>49</v>
      </c>
      <c r="D11" s="105" t="s">
        <v>127</v>
      </c>
      <c r="E11" s="109" t="s">
        <v>44</v>
      </c>
      <c r="F11" s="106"/>
    </row>
    <row r="12" spans="1:6" s="2" customFormat="1" ht="28" x14ac:dyDescent="0.15">
      <c r="A12" s="100">
        <v>45106</v>
      </c>
      <c r="B12" s="107" t="s">
        <v>130</v>
      </c>
      <c r="C12" s="108" t="s">
        <v>48</v>
      </c>
      <c r="D12" s="107" t="s">
        <v>131</v>
      </c>
      <c r="E12" s="109" t="s">
        <v>42</v>
      </c>
      <c r="F12" s="110"/>
    </row>
    <row r="13" spans="1:6" s="2" customFormat="1" ht="14" x14ac:dyDescent="0.15">
      <c r="A13" s="100">
        <v>45033</v>
      </c>
      <c r="B13" s="107" t="s">
        <v>129</v>
      </c>
      <c r="C13" s="108" t="s">
        <v>48</v>
      </c>
      <c r="D13" s="107" t="s">
        <v>128</v>
      </c>
      <c r="E13" s="109" t="s">
        <v>43</v>
      </c>
      <c r="F13" s="110"/>
    </row>
    <row r="14" spans="1:6" s="2" customFormat="1" ht="14" x14ac:dyDescent="0.15">
      <c r="A14" s="100">
        <v>45081</v>
      </c>
      <c r="B14" s="107" t="s">
        <v>132</v>
      </c>
      <c r="C14" s="108" t="s">
        <v>49</v>
      </c>
      <c r="D14" s="107" t="s">
        <v>127</v>
      </c>
      <c r="E14" s="109" t="s">
        <v>44</v>
      </c>
      <c r="F14" s="110"/>
    </row>
    <row r="15" spans="1:6" s="2" customFormat="1" x14ac:dyDescent="0.15">
      <c r="A15" s="100"/>
      <c r="B15" s="107"/>
      <c r="C15" s="108"/>
      <c r="D15" s="107"/>
      <c r="E15" s="109"/>
      <c r="F15" s="110"/>
    </row>
    <row r="16" spans="1:6" s="2" customFormat="1" x14ac:dyDescent="0.15">
      <c r="A16" s="100"/>
      <c r="B16" s="107"/>
      <c r="C16" s="108"/>
      <c r="D16" s="107"/>
      <c r="E16" s="109"/>
      <c r="F16" s="110"/>
    </row>
    <row r="17" spans="1:7" s="2" customFormat="1" x14ac:dyDescent="0.15">
      <c r="A17" s="100"/>
      <c r="B17" s="107"/>
      <c r="C17" s="108"/>
      <c r="D17" s="107"/>
      <c r="E17" s="109"/>
      <c r="F17" s="110"/>
    </row>
    <row r="18" spans="1:7" s="2" customFormat="1" x14ac:dyDescent="0.15">
      <c r="A18" s="100"/>
      <c r="B18" s="107"/>
      <c r="C18" s="108"/>
      <c r="D18" s="107"/>
      <c r="E18" s="109"/>
      <c r="F18" s="110"/>
    </row>
    <row r="19" spans="1:7" s="2" customFormat="1" x14ac:dyDescent="0.15">
      <c r="A19" s="100"/>
      <c r="B19" s="107"/>
      <c r="C19" s="108"/>
      <c r="D19" s="107"/>
      <c r="E19" s="109"/>
      <c r="F19" s="110"/>
    </row>
    <row r="20" spans="1:7" s="2" customFormat="1" x14ac:dyDescent="0.15">
      <c r="A20" s="100"/>
      <c r="B20" s="107"/>
      <c r="C20" s="108"/>
      <c r="D20" s="107"/>
      <c r="E20" s="109"/>
      <c r="F20" s="110"/>
    </row>
    <row r="21" spans="1:7" s="2" customFormat="1" x14ac:dyDescent="0.15">
      <c r="A21" s="100"/>
      <c r="B21" s="107"/>
      <c r="C21" s="108"/>
      <c r="D21" s="107"/>
      <c r="E21" s="109"/>
      <c r="F21" s="110"/>
    </row>
    <row r="22" spans="1:7" s="2" customFormat="1" x14ac:dyDescent="0.15">
      <c r="A22" s="100"/>
      <c r="B22" s="107"/>
      <c r="C22" s="108"/>
      <c r="D22" s="107"/>
      <c r="E22" s="109"/>
      <c r="F22" s="110"/>
    </row>
    <row r="23" spans="1:7" s="2" customFormat="1" x14ac:dyDescent="0.15">
      <c r="A23" s="100"/>
      <c r="B23" s="107"/>
      <c r="C23" s="108"/>
      <c r="D23" s="107"/>
      <c r="E23" s="109"/>
      <c r="F23" s="110"/>
    </row>
    <row r="24" spans="1:7" s="2" customFormat="1" x14ac:dyDescent="0.15">
      <c r="A24" s="100"/>
      <c r="B24" s="107"/>
      <c r="C24" s="108"/>
      <c r="D24" s="107"/>
      <c r="E24" s="109"/>
      <c r="F24" s="110"/>
    </row>
    <row r="25" spans="1:7" s="2" customFormat="1" x14ac:dyDescent="0.15">
      <c r="A25" s="100"/>
      <c r="B25" s="107"/>
      <c r="C25" s="108"/>
      <c r="D25" s="107"/>
      <c r="E25" s="109"/>
      <c r="F25" s="110"/>
    </row>
    <row r="26" spans="1:7" s="2" customFormat="1" x14ac:dyDescent="0.15">
      <c r="A26" s="100"/>
      <c r="B26" s="107"/>
      <c r="C26" s="108"/>
      <c r="D26" s="107"/>
      <c r="E26" s="109"/>
      <c r="F26" s="110"/>
    </row>
    <row r="27" spans="1:7" s="2" customFormat="1" x14ac:dyDescent="0.15">
      <c r="A27" s="100"/>
      <c r="B27" s="107"/>
      <c r="C27" s="108"/>
      <c r="D27" s="107"/>
      <c r="E27" s="109"/>
      <c r="F27" s="110"/>
    </row>
    <row r="28" spans="1:7" s="2" customFormat="1" hidden="1" x14ac:dyDescent="0.15">
      <c r="A28" s="78"/>
      <c r="B28" s="83"/>
      <c r="C28" s="85"/>
      <c r="D28" s="83"/>
      <c r="E28" s="86"/>
      <c r="F28" s="84"/>
    </row>
    <row r="29" spans="1:7" ht="34.5" customHeight="1" x14ac:dyDescent="0.15">
      <c r="A29" s="96" t="s">
        <v>116</v>
      </c>
      <c r="B29" s="97" t="s">
        <v>117</v>
      </c>
      <c r="C29" s="98">
        <f>C30+C31</f>
        <v>4</v>
      </c>
      <c r="D29" s="99" t="str">
        <f>IF(SUBTOTAL(3,C11:C28)=SUBTOTAL(103,C11:C28),'Summary and sign-off'!$A$48,'Summary and sign-off'!$A$49)</f>
        <v>Check - there are no hidden rows with data</v>
      </c>
      <c r="E29" s="120" t="str">
        <f>IF('Summary and sign-off'!F60='Summary and sign-off'!F54,'Summary and sign-off'!A52,'Summary and sign-off'!A50)</f>
        <v>Check - each entry provides sufficient information</v>
      </c>
      <c r="F29" s="120"/>
      <c r="G29" s="2"/>
    </row>
    <row r="30" spans="1:7" ht="25.5" customHeight="1" x14ac:dyDescent="0.2">
      <c r="A30" s="40"/>
      <c r="B30" s="41" t="s">
        <v>48</v>
      </c>
      <c r="C30" s="42">
        <f>COUNTIF(C11:C28,'Summary and sign-off'!A45)</f>
        <v>2</v>
      </c>
      <c r="D30" s="14"/>
      <c r="E30" s="15"/>
      <c r="F30" s="16"/>
    </row>
    <row r="31" spans="1:7" ht="25.5" customHeight="1" x14ac:dyDescent="0.2">
      <c r="A31" s="40"/>
      <c r="B31" s="41" t="s">
        <v>49</v>
      </c>
      <c r="C31" s="42">
        <f>COUNTIF(C11:C28,'Summary and sign-off'!A46)</f>
        <v>2</v>
      </c>
      <c r="D31" s="14"/>
      <c r="E31" s="15"/>
      <c r="F31" s="16"/>
    </row>
    <row r="32" spans="1:7" x14ac:dyDescent="0.15">
      <c r="A32" s="17"/>
      <c r="B32" s="18"/>
      <c r="C32" s="17"/>
      <c r="D32" s="19"/>
      <c r="E32" s="19"/>
      <c r="F32" s="17"/>
    </row>
    <row r="33" spans="1:6" ht="14" x14ac:dyDescent="0.15">
      <c r="A33" s="18" t="s">
        <v>106</v>
      </c>
      <c r="B33" s="18"/>
      <c r="C33" s="18"/>
      <c r="D33" s="18"/>
      <c r="E33" s="18"/>
      <c r="F33" s="18"/>
    </row>
    <row r="34" spans="1:6" ht="12.75" customHeight="1" x14ac:dyDescent="0.15">
      <c r="A34" s="20" t="s">
        <v>84</v>
      </c>
      <c r="B34" s="17"/>
      <c r="C34" s="17"/>
      <c r="D34" s="17"/>
      <c r="E34" s="17"/>
    </row>
    <row r="35" spans="1:6" x14ac:dyDescent="0.15">
      <c r="A35" s="20" t="s">
        <v>31</v>
      </c>
      <c r="B35" s="19"/>
      <c r="C35" s="17"/>
      <c r="D35" s="17"/>
      <c r="E35" s="17"/>
      <c r="F35" s="17"/>
    </row>
    <row r="36" spans="1:6" x14ac:dyDescent="0.15">
      <c r="A36" s="20" t="s">
        <v>118</v>
      </c>
      <c r="B36" s="21"/>
      <c r="C36" s="21"/>
      <c r="D36" s="21"/>
      <c r="E36" s="21"/>
      <c r="F36" s="21"/>
    </row>
    <row r="37" spans="1:6" ht="12.75" customHeight="1" x14ac:dyDescent="0.15">
      <c r="A37" s="20" t="s">
        <v>119</v>
      </c>
      <c r="B37" s="17"/>
      <c r="C37" s="17"/>
      <c r="D37" s="17"/>
      <c r="E37" s="17"/>
      <c r="F37" s="17"/>
    </row>
    <row r="38" spans="1:6" ht="13" customHeight="1" x14ac:dyDescent="0.15">
      <c r="A38" s="20" t="s">
        <v>120</v>
      </c>
      <c r="B38" s="17"/>
      <c r="C38" s="17"/>
      <c r="D38" s="17"/>
      <c r="E38" s="17"/>
      <c r="F38" s="17"/>
    </row>
    <row r="39" spans="1:6" x14ac:dyDescent="0.15">
      <c r="A39" s="20" t="s">
        <v>121</v>
      </c>
      <c r="C39" s="17"/>
      <c r="D39" s="17"/>
      <c r="E39" s="17"/>
      <c r="F39" s="17"/>
    </row>
    <row r="40" spans="1:6" ht="12.75" customHeight="1" x14ac:dyDescent="0.15">
      <c r="A40" s="20" t="s">
        <v>99</v>
      </c>
      <c r="B40" s="20"/>
      <c r="C40" s="22"/>
      <c r="D40" s="22"/>
      <c r="E40" s="22"/>
      <c r="F40" s="22"/>
    </row>
    <row r="41" spans="1:6" ht="12.75" customHeight="1" x14ac:dyDescent="0.15">
      <c r="A41" s="20"/>
      <c r="B41" s="20"/>
      <c r="C41" s="22"/>
      <c r="D41" s="22"/>
      <c r="E41" s="22"/>
      <c r="F41" s="22"/>
    </row>
    <row r="42" spans="1:6" ht="12.75" hidden="1" customHeight="1" x14ac:dyDescent="0.15">
      <c r="A42" s="20"/>
      <c r="B42" s="20"/>
      <c r="C42" s="22"/>
      <c r="D42" s="22"/>
      <c r="E42" s="22"/>
      <c r="F42" s="22"/>
    </row>
    <row r="45" spans="1:6" hidden="1" x14ac:dyDescent="0.15">
      <c r="A45" s="18"/>
      <c r="B45" s="18"/>
      <c r="C45" s="18"/>
      <c r="D45" s="18"/>
      <c r="E45" s="18"/>
      <c r="F45" s="18"/>
    </row>
    <row r="46" spans="1:6" hidden="1" x14ac:dyDescent="0.15">
      <c r="A46" s="18"/>
      <c r="B46" s="18"/>
      <c r="C46" s="18"/>
      <c r="D46" s="18"/>
      <c r="E46" s="18"/>
      <c r="F46" s="18"/>
    </row>
    <row r="47" spans="1:6" hidden="1" x14ac:dyDescent="0.15">
      <c r="A47" s="18"/>
      <c r="B47" s="18"/>
      <c r="C47" s="18"/>
      <c r="D47" s="18"/>
      <c r="E47" s="18"/>
      <c r="F47" s="18"/>
    </row>
    <row r="48" spans="1:6" hidden="1" x14ac:dyDescent="0.15">
      <c r="A48" s="18"/>
      <c r="B48" s="18"/>
      <c r="C48" s="18"/>
      <c r="D48" s="18"/>
      <c r="E48" s="18"/>
      <c r="F48" s="18"/>
    </row>
    <row r="49" spans="1:6" hidden="1" x14ac:dyDescent="0.15">
      <c r="A49" s="18"/>
      <c r="B49" s="18"/>
      <c r="C49" s="18"/>
      <c r="D49" s="18"/>
      <c r="E49" s="18"/>
      <c r="F49" s="18"/>
    </row>
  </sheetData>
  <sheetProtection sheet="1" formatCells="0" insertRows="0" deleteRows="0"/>
  <dataConsolidate/>
  <mergeCells count="10">
    <mergeCell ref="E29:F2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6 A17 A18 A19 A20 A21 A22 A23 A24 A25 A26 A2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C11:C28</xm:sqref>
        </x14:dataValidation>
        <x14:dataValidation type="list" errorStyle="information" operator="greaterThan" allowBlank="1" showInputMessage="1" prompt="Provide specific $ value if possible" xr:uid="{00000000-0002-0000-0500-000003000000}">
          <x14:formula1>
            <xm:f>'Summary and sign-off'!$A$39:$A$44</xm:f>
          </x14:formula1>
          <xm:sqref>E11:E28</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Microsoft Office User</cp:lastModifiedBy>
  <cp:revision/>
  <dcterms:created xsi:type="dcterms:W3CDTF">2010-10-17T20:59:02Z</dcterms:created>
  <dcterms:modified xsi:type="dcterms:W3CDTF">2023-07-31T04:35:05Z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